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3250" windowHeight="1234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5621"/>
</workbook>
</file>

<file path=xl/calcChain.xml><?xml version="1.0" encoding="utf-8"?>
<calcChain xmlns="http://schemas.openxmlformats.org/spreadsheetml/2006/main">
  <c r="G47" i="1" l="1"/>
  <c r="G48" i="1"/>
  <c r="H308" i="1" l="1"/>
  <c r="G308" i="1"/>
  <c r="F308" i="1"/>
  <c r="G302" i="1" l="1"/>
  <c r="H302" i="1"/>
  <c r="F302" i="1"/>
  <c r="H298" i="1"/>
  <c r="G298" i="1"/>
  <c r="F298" i="1"/>
  <c r="G274" i="1"/>
  <c r="H274" i="1"/>
  <c r="F274" i="1"/>
  <c r="E56" i="1"/>
  <c r="G218" i="1"/>
  <c r="F218" i="1"/>
  <c r="G206" i="1"/>
  <c r="H206" i="1"/>
  <c r="F206" i="1"/>
  <c r="F198" i="1"/>
  <c r="G195" i="1"/>
  <c r="H195" i="1"/>
  <c r="F195" i="1"/>
  <c r="G192" i="1"/>
  <c r="H192" i="1"/>
  <c r="F192" i="1"/>
  <c r="H294" i="1"/>
  <c r="G294" i="1"/>
  <c r="F294" i="1"/>
  <c r="C294" i="1"/>
  <c r="D294" i="1" s="1"/>
  <c r="E294" i="1" s="1"/>
  <c r="H293" i="1"/>
  <c r="G293" i="1"/>
  <c r="F293" i="1"/>
  <c r="E293" i="1"/>
  <c r="D293" i="1"/>
  <c r="C293" i="1"/>
  <c r="H292" i="1"/>
  <c r="G292" i="1"/>
  <c r="F292" i="1"/>
  <c r="E292" i="1"/>
  <c r="D292" i="1"/>
  <c r="C292" i="1"/>
  <c r="H291" i="1"/>
  <c r="G291" i="1"/>
  <c r="F291" i="1"/>
  <c r="E291" i="1"/>
  <c r="D291" i="1"/>
  <c r="C291" i="1"/>
  <c r="H284" i="1"/>
  <c r="G284" i="1"/>
  <c r="H217" i="1"/>
  <c r="H216" i="1"/>
  <c r="H215" i="1"/>
  <c r="H214" i="1"/>
  <c r="H213" i="1"/>
  <c r="H212" i="1"/>
  <c r="H218" i="1" s="1"/>
  <c r="H198" i="1"/>
  <c r="G198" i="1"/>
  <c r="H191" i="1"/>
  <c r="G191" i="1"/>
  <c r="G189" i="1" l="1"/>
  <c r="H189" i="1"/>
  <c r="F189" i="1"/>
  <c r="G179" i="1" l="1"/>
  <c r="H179" i="1"/>
  <c r="F179" i="1"/>
  <c r="G80" i="1" l="1"/>
  <c r="H80" i="1"/>
  <c r="F80" i="1"/>
  <c r="F73" i="1"/>
  <c r="F61" i="1"/>
  <c r="G58" i="1" l="1"/>
  <c r="H58" i="1" s="1"/>
  <c r="F58" i="1"/>
  <c r="E58" i="1"/>
  <c r="H57" i="1"/>
  <c r="D57" i="1"/>
  <c r="H56" i="1"/>
  <c r="D56" i="1"/>
  <c r="H55" i="1"/>
  <c r="H54" i="1"/>
  <c r="G53" i="1"/>
  <c r="H53" i="1" s="1"/>
  <c r="F53" i="1"/>
  <c r="E53" i="1"/>
  <c r="D53" i="1"/>
  <c r="C53" i="1"/>
  <c r="H52" i="1"/>
  <c r="H51" i="1"/>
  <c r="H50" i="1"/>
  <c r="G49" i="1"/>
  <c r="H49" i="1" s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H45" i="1"/>
  <c r="H44" i="1"/>
  <c r="H43" i="1"/>
  <c r="G42" i="1"/>
  <c r="H42" i="1" s="1"/>
  <c r="F42" i="1"/>
  <c r="E42" i="1"/>
  <c r="H41" i="1"/>
  <c r="G40" i="1"/>
  <c r="H40" i="1" s="1"/>
  <c r="F40" i="1"/>
  <c r="F59" i="1" s="1"/>
  <c r="E40" i="1"/>
  <c r="D40" i="1"/>
  <c r="C40" i="1"/>
  <c r="H39" i="1"/>
  <c r="H38" i="1"/>
  <c r="E38" i="1"/>
  <c r="H37" i="1"/>
  <c r="E37" i="1"/>
  <c r="H36" i="1"/>
  <c r="E36" i="1"/>
  <c r="H59" i="1" l="1"/>
  <c r="G59" i="1"/>
  <c r="H92" i="1"/>
  <c r="G92" i="1"/>
  <c r="F92" i="1"/>
  <c r="G34" i="1" l="1"/>
  <c r="H34" i="1"/>
  <c r="F34" i="1"/>
</calcChain>
</file>

<file path=xl/sharedStrings.xml><?xml version="1.0" encoding="utf-8"?>
<sst xmlns="http://schemas.openxmlformats.org/spreadsheetml/2006/main" count="648" uniqueCount="348">
  <si>
    <t>Наименование услуги (работы)</t>
  </si>
  <si>
    <t>Первичная медико-санитарная помощь, не включенная в базовую программу обязательного медицинского страхования</t>
  </si>
  <si>
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</t>
  </si>
  <si>
    <t xml:space="preserve">Санаторно-курортное лечение </t>
  </si>
  <si>
    <t>Скорая, в том числе специализированная медицинская помощь,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</si>
  <si>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Проведение периодических медицинских осмотров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</si>
  <si>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</si>
  <si>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Организация и осуществление транспортного обслуживания должностных лиц в случаях, установленных нормативными правовыми актами Российской Федерации, субъектов Российской Федерации, органов местного самоуправления, автотранспортное обслуживание лиц и государственных органов, работников их аппаратов, а также Управления делами Президента Российской Федерации и подведомтсвенных ему организаций</t>
  </si>
  <si>
    <t>Административное обеспечение деятельности организации, информационно-аналитическое обеспечение</t>
  </si>
  <si>
    <t xml:space="preserve">Первичная медико-санитарная помощь </t>
  </si>
  <si>
    <t>Проведение медико-санитарных мероприятий по предупреждению, выявлению причин, локализации и ликвидации последствий чрезвычайных ситуаций, радиационных, химических и биологических аварий и инцидентов, распространения инфекционных заболеваний и массовых неинфекционных заболеваний (отравлений)</t>
  </si>
  <si>
    <t>Судебно-психиатрическая экспертиза</t>
  </si>
  <si>
    <t>Высокотехнологичная медицинская помощь, не включенная в базовую программу обязательного медицинского страхования</t>
  </si>
  <si>
    <t>Формирование, освежение, выпуск и содержание (обслуживание) резерва лекарственных средств для медицинского применения и медицинских изделий</t>
  </si>
  <si>
    <t>Обеспечение специальными и молочными продуктами детского питания</t>
  </si>
  <si>
    <t xml:space="preserve">Медицинская помощь в экстренной форме незастрахованным гражданам в системе обязательного медицинского страхования </t>
  </si>
  <si>
    <t>Медицинское освидетельствование на состояние опьянения (алкогольного, наркотического или иного токсического)</t>
  </si>
  <si>
    <t>Ведение информационных ресурсов и баз данных</t>
  </si>
  <si>
    <t>Содержание (эксплуатация) имущества, находящегося в государственной (муниципальной) собственности, 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 (постоянно)</t>
  </si>
  <si>
    <t xml:space="preserve">Паллиативная медицинская помощь 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</si>
  <si>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 (стационар)</t>
  </si>
  <si>
    <t>Патологическая анатомия</t>
  </si>
  <si>
    <t>Заготовка, хранение, транспортировка и обеспечение безопасности донорской крови и ее компонентов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</si>
  <si>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</si>
  <si>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Реализация дополнительных профессиональных программ повышения квалификации</t>
  </si>
  <si>
    <t>Единица измерения государственной услуги (работы)</t>
  </si>
  <si>
    <t>Первоначально утвержденный объем государственной услуги (работы) на 2019 год</t>
  </si>
  <si>
    <t>Уточненный объем государственной услуги (работы) на 2019 год</t>
  </si>
  <si>
    <t>Фактически выполненный объем государственной услуги (работы) за 2019 год</t>
  </si>
  <si>
    <t>Первоначально утвержденный объем средств на обеспечение государственной услуги (работы), в рамках субсидии на выполнение государственного задания на 2019 год (тыс.руб.)</t>
  </si>
  <si>
    <t>Уточненный объем средств на обеспечение государственной услуги (работы), в рамках субсидии на выполнение государственного задания на 2019 год (тыс.руб.)</t>
  </si>
  <si>
    <t>Объем средств, фактически направленный на обеспечение государственной услуги (работы), в рамках субсидии на выполнение государственного задания за 2019 год (тыс.руб.)</t>
  </si>
  <si>
    <t>случаев лечения</t>
  </si>
  <si>
    <t>количество койко-дней</t>
  </si>
  <si>
    <t>число пациентов</t>
  </si>
  <si>
    <t>число осмотров</t>
  </si>
  <si>
    <t>машино-часы работы автомобилей</t>
  </si>
  <si>
    <t>количество отчетов, составленных по результатам работы</t>
  </si>
  <si>
    <t>число спортсменов</t>
  </si>
  <si>
    <t>отчет</t>
  </si>
  <si>
    <t>количество экспертиз</t>
  </si>
  <si>
    <t>количество обслуживаемых лиц</t>
  </si>
  <si>
    <t>количество вызовов</t>
  </si>
  <si>
    <t>количество освидетельствований</t>
  </si>
  <si>
    <t>количество информационных ресурсов и баз данных</t>
  </si>
  <si>
    <t>эксплуатируемая площадь, всего, в т.ч. Зданий прилегающей территории</t>
  </si>
  <si>
    <t>Паллиативная медицинская помощь амбулаторно</t>
  </si>
  <si>
    <t>число посещений</t>
  </si>
  <si>
    <t>Паллиативная медицинская помощь амбулаторно - патронажные бригады</t>
  </si>
  <si>
    <t>количество вскрытий</t>
  </si>
  <si>
    <t>количество исследований</t>
  </si>
  <si>
    <t>условная единица продукта, переработки (в перерасчете на 1 литр цельной крови)</t>
  </si>
  <si>
    <t>численность обучающихся</t>
  </si>
  <si>
    <t>количество человеко-часов</t>
  </si>
  <si>
    <t>случаев госпитализации</t>
  </si>
  <si>
    <t>число пациентов (человек)</t>
  </si>
  <si>
    <t>отчет (единица)</t>
  </si>
  <si>
    <t>Реализация дополнительных профессиональных программ профессиональной переподготовки</t>
  </si>
  <si>
    <t>Сведения о выполнении подведомственными государственными учреждениями Калужской области государственных заданий на оказание государственных услуг (выполнение работ), а также об объемах финансового обеспечения выполнения государственных заданий за 2019 год</t>
  </si>
  <si>
    <t>Министерство здравоохранения Калужской области</t>
  </si>
  <si>
    <t>ИТОГО</t>
  </si>
  <si>
    <t>х</t>
  </si>
  <si>
    <t>Министерство образования и науки Калужской области</t>
  </si>
  <si>
    <t>Реализация основных профессиональных образовательных программ среднего профессионального образования-программ подготовки специалистов среднего звена на базе основного общего образования</t>
  </si>
  <si>
    <t>Реализация основных профессиональных образовательных программ среднего профессионального образования-программ подготовки специалистов среднего звена на базе среднего общего образования</t>
  </si>
  <si>
    <t>Реализация основных профессиональных образовательных программ среднего профессионального образования-программ подготовки квалифицированных рабочих, служащих на базе основного общего образования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</si>
  <si>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справочники</t>
  </si>
  <si>
    <t>Чел.ч.</t>
  </si>
  <si>
    <t xml:space="preserve">Реализация дополнительных общеразвивающих программ физкультурно-спортивной направленности 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</si>
  <si>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(адаптированные программы)</t>
  </si>
  <si>
    <t>Психолого-медико-педагогическое обследование детей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</si>
  <si>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</si>
  <si>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Оценка качества образования</t>
  </si>
  <si>
    <t>Шт.</t>
  </si>
  <si>
    <t>Методическое обеспечение образовательной деятельности</t>
  </si>
  <si>
    <t>Ед.</t>
  </si>
  <si>
    <t>Реализация дополнительных общеразвивающих программ (социально-педагогическая)</t>
  </si>
  <si>
    <t>Реализация дополнительных общеразвивающих программ (художественная)</t>
  </si>
  <si>
    <t>Реализация дополнительных общеразвивающих программ туристско-краеведческой</t>
  </si>
  <si>
    <t>Дополнительная общеразвивающая программа технической направленности</t>
  </si>
  <si>
    <t>реализация дополнительных общеразвивающих программ естественнонаучной направленности</t>
  </si>
  <si>
    <t>реализация дополнительных общеразвивающих программ естественнонаучной направленности (Заочная с применением дистанционных образовательных технологий и электронного обучения)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</si>
  <si>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</si>
  <si>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</si>
  <si>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</si>
  <si>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отдыха детей и молодежи (С круглогодичным круглосуточным )</t>
  </si>
  <si>
    <t>Организация отдыха детей и молодежи (В каникулярное время с круглосуточным пребыванием)</t>
  </si>
  <si>
    <t>Организация проведения общественно-значимых мероприятий в сфере образования, науки и молодежной политики</t>
  </si>
  <si>
    <t>не менее 186</t>
  </si>
  <si>
    <t>Министерство спорта Калужской области</t>
  </si>
  <si>
    <t xml:space="preserve">Услуга по спортивной подготовке по олимпийским видам спорта </t>
  </si>
  <si>
    <t xml:space="preserve">Услуга по спортивной подготовке по неолимпийским видам спорта </t>
  </si>
  <si>
    <t>Услуга по спортивной подготовке по спорту глухих</t>
  </si>
  <si>
    <t xml:space="preserve">Спортивная подготовка по спорту лиц с ПОДА </t>
  </si>
  <si>
    <t>Услуга по спортивной подготовке по спорту слепых</t>
  </si>
  <si>
    <t>Услуга по спортивной подготовке по спорту лиц с интеллектуальными нарушениями</t>
  </si>
  <si>
    <t>Услуга по реализации дополнительных профессиональных программ повышения квалификации</t>
  </si>
  <si>
    <t xml:space="preserve">Работа по организации и проведению спортивно-оздоровительной работы по развитию физической культуры и спорта среди различных групп населения </t>
  </si>
  <si>
    <t>Работа по организации и обеспечению подготовки спортивного резерва</t>
  </si>
  <si>
    <t xml:space="preserve">Работа по разведению племенных лошадей </t>
  </si>
  <si>
    <t xml:space="preserve">Работа пропаганда физической культуры, спорта и здорового образа жизни </t>
  </si>
  <si>
    <t>Работа по организации и проведению официальных физкультурных (физкультурно-оздоровительных)  мероприятий (единица)</t>
  </si>
  <si>
    <t>Работа по организации и проведению официальных спортивных мероприятий (единица)</t>
  </si>
  <si>
    <t xml:space="preserve">Работа по обеспечению участия спортивных сборных команд в официальных спортивных мероприятиях </t>
  </si>
  <si>
    <t xml:space="preserve">Работа по организации  мероприятий по подготовке спортивных сборных команд </t>
  </si>
  <si>
    <t xml:space="preserve">Работа Участие в организации официальных спортивных мероприятий </t>
  </si>
  <si>
    <t>Работа по проведению тестирования выполнения нормативов испытаний (тестов) комплекса ГТО</t>
  </si>
  <si>
    <t xml:space="preserve">Работа по организации и проведению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(тестов) комплекса ГТО) </t>
  </si>
  <si>
    <t xml:space="preserve">Работа по обеспечению участия в официальных физкультурных (физкультурно-оздоровительных) мероприятиях </t>
  </si>
  <si>
    <t>Министерство труда и социальной защиты Калужской области</t>
  </si>
  <si>
    <t>Защита прав и законных интересов детей-сирот и детей, оставшихся без попечения родителей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</si>
  <si>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</si>
  <si>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Психолого-медико-педагогическая реабилитация детей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</si>
  <si>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</si>
  <si>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Содействие устройству детей на воспитание в семью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</si>
  <si>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</si>
  <si>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</si>
  <si>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шт.</t>
  </si>
  <si>
    <t>Судебно-медицинская экспертиза*</t>
  </si>
  <si>
    <t>Чел.</t>
  </si>
  <si>
    <t>чел.день</t>
  </si>
  <si>
    <r>
      <t xml:space="preserve">Предоставление социального обслуживания в форме </t>
    </r>
    <r>
      <rPr>
        <b/>
        <sz val="11"/>
        <color theme="1"/>
        <rFont val="Times New Roman"/>
        <family val="1"/>
        <charset val="204"/>
      </rPr>
      <t>на дому</t>
    </r>
    <r>
      <rPr>
        <sz val="11"/>
        <color theme="1"/>
        <rFont val="Times New Roman"/>
        <family val="1"/>
        <charset val="204"/>
      </rPr>
      <t xml:space="preserve">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  </r>
  </si>
  <si>
    <r>
      <t>Предоставление социального обслуживания в</t>
    </r>
    <r>
      <rPr>
        <b/>
        <sz val="11"/>
        <color theme="1"/>
        <rFont val="Times New Roman"/>
        <family val="1"/>
        <charset val="204"/>
      </rPr>
      <t xml:space="preserve"> полустационарной форме</t>
    </r>
    <r>
      <rPr>
        <sz val="11"/>
        <color theme="1"/>
        <rFont val="Times New Roman"/>
        <family val="1"/>
        <charset val="204"/>
      </rPr>
      <t xml:space="preserve">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  </r>
  </si>
  <si>
    <r>
      <t xml:space="preserve">Предоставление социального обслуживания в </t>
    </r>
    <r>
      <rPr>
        <b/>
        <sz val="11"/>
        <color theme="1"/>
        <rFont val="Times New Roman"/>
        <family val="1"/>
        <charset val="204"/>
      </rPr>
      <t>стационарной форме</t>
    </r>
    <r>
      <rPr>
        <sz val="11"/>
        <color theme="1"/>
        <rFont val="Times New Roman"/>
        <family val="1"/>
        <charset val="204"/>
      </rPr>
      <t>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детей-инвалидов.</t>
    </r>
  </si>
  <si>
    <t>Министерство культуры Калужской области</t>
  </si>
  <si>
    <t>Библиотечное, библиографическое и информационное обслуживание пользователей библиотеки (в стационарных условиях)</t>
  </si>
  <si>
    <t>Библиотечное, библиографическое и информационное обслуживание пользователей библиотеки (удаленно, через сеть Интернет)</t>
  </si>
  <si>
    <t>Библиотечное, библиографическое и информационное обслуживание пользователей библиотеки (вне стационара)</t>
  </si>
  <si>
    <t>Формирование, учет, изучение, обеспечение физического сохранения и безопасности фондов библиотеки, включая оцифровку фондов</t>
  </si>
  <si>
    <t>Библиографическая обработка документов  и создание каталогов</t>
  </si>
  <si>
    <t>Публичный показ музейных предметов, музейных коллекций, с учетом всех форм, в стационарных условиях, платно</t>
  </si>
  <si>
    <t>Формирование, учет, изучение, обеспечение физического сохранения и безопасности музейных предметов, музейных коллекций</t>
  </si>
  <si>
    <t>Создание экспозиций (выставок) музеев, организация выездных выставок - в стационарных условиях</t>
  </si>
  <si>
    <t>Создание экспозиций (выставок) музеев, организация выездных выставок - вне стационара</t>
  </si>
  <si>
    <t>Осуществление реставрации и консервации музейных предметов, музейных коллекций</t>
  </si>
  <si>
    <t>Обеспечение сохранности и целостности историко-архитектурного комплекса, исторической среды и ландшафтов</t>
  </si>
  <si>
    <t xml:space="preserve">Организация и проведение культурно-массовых мероприятий </t>
  </si>
  <si>
    <t xml:space="preserve">Реализация дополнительных профессиональных программ повышения квалификации </t>
  </si>
  <si>
    <t>Содержание (эксплуатация) имущества, находящегося в государственной (муниципальной) собственности / Обеспечение эксплуатационно-технического обслуживания объектов и помещений, а также содержание указанных объектов, оборудования и прилегающей территории в надлежащем состоянии</t>
  </si>
  <si>
    <t>Показ кинофильмов на закрытой площадке в стационарных условиях, платно</t>
  </si>
  <si>
    <t>Прокат кино и видеофильмов</t>
  </si>
  <si>
    <t>Организация деятельности клубных формирований и формирований самодеятельного народного творчества - организация деятельности творческих коллективов, объединений мастеров декоративно-прикладного творчества</t>
  </si>
  <si>
    <t>Организация деятельности клубных формирований и формирований самодеятельного народного творчества - организация показа творческой деятельности клубного формирования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</si>
  <si>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</si>
  <si>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Работа по формированию и учету фондов фильмофонда</t>
  </si>
  <si>
    <t>Организация и проведение мероприятий: культурно-массовых (иной деятельности, в результате которой сохраняются, создаются и осваиваются культурные ценности) - методические мероприятия (семинары, конференции)</t>
  </si>
  <si>
    <t>Организация и проведение мероприятий: культурно-массовых (иной деятельности, в результате которой сохраняются, создаются и осваиваются культурные ценности) - количество подготовленных информационно-методических материалов</t>
  </si>
  <si>
    <t>Организация и проведение мероприятий: культурно-массовых (иной деятельности, в результате которой сохраняются, создаются и осваиваются культурные ценности) - творческие мероприятия (фестивали, выставки, конкурсы, смотры)</t>
  </si>
  <si>
    <t>Показ (организация показа) спектаклей (театральных постановок) с учетом всех форм, стационар, платно</t>
  </si>
  <si>
    <t>Показ (организация показа) спектаклей (театральных постановок) с учетом всех форм, на гастролях, платно</t>
  </si>
  <si>
    <t>Показ (организация показа) спектаклей (театральных постановок) с учетом всех форм, на выезде, платно</t>
  </si>
  <si>
    <t>Показ (организация показа) спектаклей (театральных постановок) с учетом всех форм, на выезде, по договору оказания услуг, платно</t>
  </si>
  <si>
    <t>Показ (организация показа) спектаклей (театральных постановок) с учетом всех форм, стационар, бесплатно</t>
  </si>
  <si>
    <t>Показ (организация показа) спектаклей (театральных постановок) с учетом всех форм, на выезде бесплатно</t>
  </si>
  <si>
    <t>Создание спектакля  с учетом всех форм, стационар, с учетом всех форм</t>
  </si>
  <si>
    <t>Показ кинофильмов на открытой площадке в стационарных условиях, платно</t>
  </si>
  <si>
    <t>Организация и проведение культурно-массовых мероприятий (платно) - 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</si>
  <si>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Организация и проведение культурно-массовых мероприятий (бесплатно) - 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</si>
  <si>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Организация деятельности клубных формирований и формирований самодеятельного народного творчества, с учетом всех форм, в стационарных условиях, бесплатно</t>
  </si>
  <si>
    <t xml:space="preserve">Организация и проведение мероприятий: культурно-массовых мероприятий (иные зрелищные мероприятия), бесплатно </t>
  </si>
  <si>
    <t>Организация и проведения мероприятий: мастер-класс, бесплатно</t>
  </si>
  <si>
    <t>Организация и проведения мероприятий: публичные лекции, бесплатно</t>
  </si>
  <si>
    <t>Организация и проведения мероприятий: творческие мероприятия (фестиваль, выставка, конкурс, смотр), бесплатно</t>
  </si>
  <si>
    <t>Организация и проведения мероприятий: методические мероприятий (семинары, конференции), бесплатно</t>
  </si>
  <si>
    <t>Организация и проведения мероприятий: показы отчетной деятельности клубных формирований, бесплатно</t>
  </si>
  <si>
    <t>Показ (организация показа) концертных программ с учетом всех форм (стационар) платно</t>
  </si>
  <si>
    <t>Создание концертных программ - Концерт оркестра (большие составы)</t>
  </si>
  <si>
    <t>Показ (организация показа) концертных программ с учетом всех форм (на выезде) платно</t>
  </si>
  <si>
    <t>Показ (организация показа) концертных программ с учетом всех форм (на выезде), договор возмездного оказания услуг</t>
  </si>
  <si>
    <t>Показ (организация показа) концертных программ с учетом всех форм (на гастролях) платно</t>
  </si>
  <si>
    <t>Показ (организация показа) концертных программ с учетом всех форм (на выезде) бесплатно</t>
  </si>
  <si>
    <t>Показ (организация показа) концертных программ с учетом всех форм (стационар) бесплатно</t>
  </si>
  <si>
    <t>Создание концертных программ: камерного ансамбля</t>
  </si>
  <si>
    <t>Создание концертных программ: сборный концерт</t>
  </si>
  <si>
    <t>Создание концертных программ: сольный концерт</t>
  </si>
  <si>
    <t>Создание концертных программ: концерт хора, капеллы</t>
  </si>
  <si>
    <t>Создание концертных программ: концерт танцевального коллектива</t>
  </si>
  <si>
    <t>Организация показа концертных программ с учетом всех форм бесплатно</t>
  </si>
  <si>
    <t>Организация показа концертных программ с учетом всех форм, бесплатно (организация онлайн-трансляции в рамках проекта Всероссийский виртуальный концертный зал)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</si>
  <si>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инструментальное исполнительство (по видам инструментов), основное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</si>
  <si>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вокальное искусство, основное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</si>
  <si>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хоровое дирижирование, основное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</si>
  <si>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теория музыки, основное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</si>
  <si>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инструментальное исполнительство (по видам инструментов), среднее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</si>
  <si>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вокальное искусство, среднее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</si>
  <si>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хоровое дирижирование, среднее общее образование</t>
  </si>
  <si>
    <t>Реализация  образовательных программ среднего профессионального образования - программ подготовки специалистов среднего звена, в том числе теория музыки, среднее общее образование</t>
  </si>
  <si>
    <t>Реализация дополнительных  общеобразовательных предпрофессиональных программ в области  искусств, в том числе: духовые и ударные инструменты</t>
  </si>
  <si>
    <t>Реализация дополнительных  общеобразовательных предпрофессиональных программ в области  искусств, в том числе: фортепиано</t>
  </si>
  <si>
    <t>Реализация дополнительных  общеобразовательных предпрофессиональных программ в области  искусств, в том числе: струнные инструменты</t>
  </si>
  <si>
    <t>Реализация дополнительных  общеобразовательных предпрофессиональных программ в области  искусств, в том числе: народные  инструменты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</si>
  <si>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53.02.02 Музыкальное искусство эстрады (по видам)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</si>
  <si>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53.02.02 Музыкальное искусство эстрады (по видам)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</si>
  <si>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54.02.01 Дизайн (по отраслям) 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</si>
  <si>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54.02.02 Декоративно-прикладное искусство и народные промыслы (по видам) 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</si>
  <si>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54.02.05 Живопись (по видам) 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</si>
  <si>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54.02.01 Дизайн (по отраслям)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</si>
  <si>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54.02.02 Декоративно-прикладное искусство и народные промыслы (по видам)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</si>
  <si>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54.02.05 Живопись (по видам)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</si>
  <si>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52.02.04 Актерское искусство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</si>
  <si>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53.02.05 Сольное и хоровое народное пение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</si>
  <si>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52.02.04 Актерское искусство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</si>
  <si>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51.02.01 Народное художественное творчество (по видам)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</si>
  <si>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51.02.02 Социально-культурная деятельность (по видам) - Основное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</si>
  <si>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51.02.01 Народное художественное творчество (по видам) - Среднее общее образование - 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</si>
  <si>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51.02.02 Социально-культурная деятельность (по видам) - Среднее общее образование - Заочная</t>
  </si>
  <si>
    <t>Реализация основных профессиональных программ среднего профессионального образования – программ подготовки специалистов среднего звена: 51.02.02 Социально-культурная деятельность (по видам) - Среднее общее образование - Очная</t>
  </si>
  <si>
    <t>Реализация дополнительных общеобразовательных предпрофессиональных программ в области искусств: хореографическое творчество</t>
  </si>
  <si>
    <t>Реализация дополнительных общеобразовательных предпрофессиональных программ в области искусств: хоровое творчество</t>
  </si>
  <si>
    <t>Реализация дополнительных общеразвивающих программ: туристско-краеведческий</t>
  </si>
  <si>
    <t>Управление по охране объектов культурного наследия Калужской области</t>
  </si>
  <si>
    <t xml:space="preserve">Работы по сохранению объектов культурного наследия (за исключением проектных работ) </t>
  </si>
  <si>
    <t>Разработка научно-проектной документации по сохранению объектов культурного наследия</t>
  </si>
  <si>
    <t xml:space="preserve">Разработка и государственная историко-культурная экспертиза проектов зон охраны объектов культурного наследия </t>
  </si>
  <si>
    <t>Обеспечение проведения государственной историко-культурной экспертизы объектов культурного наслледия</t>
  </si>
  <si>
    <t>Подготовка информации для внесения сведений об объектах культурного наследия Единый государственный реестр недвижимости</t>
  </si>
  <si>
    <t xml:space="preserve">Подготовка актов технического состояния объектов культурного наследия и выявленных объектов культурного наследия </t>
  </si>
  <si>
    <t xml:space="preserve">Составлениение проектов границ территории объектов культурного наследия </t>
  </si>
  <si>
    <t xml:space="preserve">Разработка проектов предметов охраны объектов культурного наследия </t>
  </si>
  <si>
    <t>Освещение и обеспечение проведения мероприятий в сфере деятельности СМИ</t>
  </si>
  <si>
    <t>Х</t>
  </si>
  <si>
    <t>Предоставление услуг в области животноводства</t>
  </si>
  <si>
    <t>Информационное обеспечение мероприятий по энергосбережению и повышению энергетической эффективности в Калужской области</t>
  </si>
  <si>
    <t xml:space="preserve">
 204 
</t>
  </si>
  <si>
    <t>Организация консультирования в сфере энергосбережения и повышения энергоэффективности</t>
  </si>
  <si>
    <t xml:space="preserve">
шт.
</t>
  </si>
  <si>
    <t>Проверка расчетов нормативов технологических потерь при передаче тепловой энергии, теплоносителя по тепловым сетям, за исключением тепловых сетей, расположенных в поселениях, городских округах с численностью населения пятьсот тысяч человек и более, в городах федерального значения Москве и Санкт-Петербурге;
проверка расчетов нормативов удельного расхода топлива при производстве тепловой энергии источниками тепловой энергии, за исключением источников тепловой энергии, функционирующих в режиме комбинированной выработки электрической и тепловой энергии с установленной мощностью производства электрической энергии 25 мегаватт и более;
проверка расчетов нормативов запасов топлива на источниках тепловой энергии, за исключением источников тепловой энергии, функционирующих в режиме комбинированной выработки электрической и тепловой энергии с установленной мощностью производства электрической энергии 25 мегаватт и более</t>
  </si>
  <si>
    <r>
      <t>Мониторинг информации  по реализации мероприятий в области энергосбережения и энергетической эффективности на территории Калужской области</t>
    </r>
    <r>
      <rPr>
        <sz val="10"/>
        <color theme="1"/>
        <rFont val="Times New Roman"/>
        <family val="1"/>
        <charset val="204"/>
      </rPr>
      <t xml:space="preserve"> </t>
    </r>
  </si>
  <si>
    <t>Энергетическое обследование</t>
  </si>
  <si>
    <r>
      <t>Определение плановых и фактических значений показателей надежности и энергетической эффективности объектов теплоснабжения.</t>
    </r>
    <r>
      <rPr>
        <sz val="10"/>
        <color theme="1"/>
        <rFont val="Times New Roman"/>
        <family val="1"/>
        <charset val="204"/>
      </rPr>
      <t xml:space="preserve"> </t>
    </r>
  </si>
  <si>
    <t>Создание и развитие информационных систем и компонентов информационно-телекоммуникационной инфраструктуры (Компоненты инфраструктуры электронного правительства)</t>
  </si>
  <si>
    <t>Создание и развитие информационных систем и компонентов информационно-телекоммуникационной инфраструктуры 
(ИС обеспечения специальной деятельности)</t>
  </si>
  <si>
    <t>Создание развитие, управление и эксплуатация информационных систем и баз данных с использованием спутниковых навигационных систем 
(Контроль и мониторинг функционирования информационных систем и баз данных с использованием спутниковых навигационных систем)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</si>
  <si>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на бумажном носителе для физических лиц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</si>
  <si>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на бумажном носителе для юридических лиц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</si>
  <si>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на электронном носителе для физических лиц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</si>
  <si>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на электронном носителе для юридических лиц</t>
  </si>
  <si>
    <t xml:space="preserve">Предоставление информационной и консультационной поддержки субъектам малого и среднего предпринимательства (информирование) для физических лиц </t>
  </si>
  <si>
    <t xml:space="preserve">Предоставление государственных (муниципальных) услуг  субъектам малого и среднего предпринимательства организациями, образующими инфраструктуру поддержки субъектов малого и среднего предпринимательства (информирование) для юридических лиц </t>
  </si>
  <si>
    <t>Государственная работа «Содержание (эксплуатация) имущества, находящегося в государственной (муниципальной) собственности»</t>
  </si>
  <si>
    <t>Государственная работа «Сбор, обработка, систематизация и накопление информации при определении кадастровой стоимости» (в бумажном виде)</t>
  </si>
  <si>
    <t>Государственная работа «Определение кадастровой стоимости объектов недвижимости в соответствии со статьей 14 Федерального закона от 03.07.2016 № 237-ФЗ «О государственной кадастровой оценке» (в бумажном виде)</t>
  </si>
  <si>
    <t>Государственная работа «Определение кадастровой стоимости объектов недвижимости в соответствии со статьей 14 Федерального закона от 03.07.2016 № 237-ФЗ «О государственной кадастровой оценке» (в электронном виде)</t>
  </si>
  <si>
    <t>Информационное освещение реализации инвестиционных проектов посредством презентационных материалов</t>
  </si>
  <si>
    <t>Организация и проведение мероприятий с целью привлечения инвестиций</t>
  </si>
  <si>
    <t>Организация  участия в мероприятиях с целью привлечения инвестиций в Калужскую область</t>
  </si>
  <si>
    <t>Информационное освещение реализации проектов государственно-частного партнерства через СМИ посредством наполнения и обновления информационных ресурсов государственно-частного партнерства Калужской области</t>
  </si>
  <si>
    <t>Проведение консультаций с потенциальными и существующими инвесторами, а также с органами государственной власти и местного самоуправления по вопросам реализации инвестиционных проектов с применением механизма государственно-частного партнерства</t>
  </si>
  <si>
    <t xml:space="preserve">Ведение информационных ресурсов и баз данных </t>
  </si>
  <si>
    <t>Информационное освещение реализации инвестиционных проектов через средства массовой информации с целью привлечения инвестиций в Калужскую область посредством издания рекламно-информационных материалов</t>
  </si>
  <si>
    <t>Информационное освещение реализации инвестиционных проектов через средства массовой информации с целью привлечения инвестиций в Калужскую область посредством создания информационного видео продукта</t>
  </si>
  <si>
    <t>Информационное освещение реализации инвестиционных проектов через средства массовой информации с целью привлечения инвестиций в Калужскую область посредством создания информационных  презентационных материалов</t>
  </si>
  <si>
    <t>Организация  участия в выставках, ярмарках, форумах и иных публичных событиях,  направленных на реализацию инвестиционных проектов на территории Калужской области с целью привлечения инвестиций в Калужскую область</t>
  </si>
  <si>
    <t>Проведение  выставок, ярмарок, форумов и иных публичных событий,  направленных на реализацию инвестиционных проектов на территории Калужской области с целью привлечения инвестиций в Калужскую область</t>
  </si>
  <si>
    <t>Предоставление консультационных услуг</t>
  </si>
  <si>
    <t>Оказание туристско-информационных услуг в стационарных условиях</t>
  </si>
  <si>
    <t>Оказание туристско-информационных услуг - удаленно через сеть интернет</t>
  </si>
  <si>
    <t>Оказание туристско-информационных услуг - вне стационара</t>
  </si>
  <si>
    <t>формирование , ведение баз данных, в том числе интернет -ресурсов в сфере туризма</t>
  </si>
  <si>
    <t>Информационное освещение реализации инвестиционных проектов через СМИ и посредством наполнения и обновления информационно-инвестиционного портала</t>
  </si>
  <si>
    <t>Ведение информационной системы сопровождения проектной деятельности</t>
  </si>
  <si>
    <t>Информационное освещение реализации инвестиционных проектов посредством выпуска "Информационных вестников"</t>
  </si>
  <si>
    <t>Информационное освещение реализации инвестиционных проектов посредством проведения пресс-туров</t>
  </si>
  <si>
    <t>Информационное освещение реализации инвестиционных проектов посредством проведения изготовления видеопродукта</t>
  </si>
  <si>
    <t>Информационное освещение реализации инвестиционных проектов посредством проведения пресс-релизов</t>
  </si>
  <si>
    <t>Информационное освещение реализации инвестиционных проектов посредством реализации в федеральном СМИ</t>
  </si>
  <si>
    <t>Организация и проведение мероприятий</t>
  </si>
  <si>
    <t>Организация участия в мероприятиях</t>
  </si>
  <si>
    <t>Проведение консультаций с целью привлечения инвестиций в Калужскую область</t>
  </si>
  <si>
    <t>Проведение консультаций по проектному управлению</t>
  </si>
  <si>
    <t>Предоставление информационной и консультационной поддержки субъектам малого и среднего предпринимательства
(Информирование)</t>
  </si>
  <si>
    <t>Кол-во информационных материалов</t>
  </si>
  <si>
    <t>Предоставление информационной и консультационной поддержки субъектам малого и среднего предпринимательства (Подготовка информационных материалов для средств массовой информации, включая телевидение, радио, печать, наружную рекламу, информационно-телекоммуникационную сеть «Интернет»)</t>
  </si>
  <si>
    <t>Кол-во СМСП, получивших услугу</t>
  </si>
  <si>
    <t>Предоставление информационной и консультационной поддержки субъектам малого и среднего предпринимательства
(Консультирование субъектов предпринимательской деятельности в  целях реализации инвестиционных проектов агропромышленного комплекса на территории Калужской области)</t>
  </si>
  <si>
    <t>Кол-во СМСП, физ. и юр. лиц, обратившихся за услугой</t>
  </si>
  <si>
    <t>Предоставление информационной и консультационной поддержки субъектам малого и среднего предпринимательства (Консультирование по вопросам привлечения финансирования, правовым, экономическим, технологическим и иным вопросам, возникающим в процессе осуществления предпринимательской деятельности)</t>
  </si>
  <si>
    <t>Предоставление информационной и консультационной поддержки субъектам малого и среднего предпринимательства (Консультирование  по вопросам  осуществления внешнеэкономической  деятельности)</t>
  </si>
  <si>
    <t>Предоставление информационной и консультационной поддержки субъектам малого и среднего предпринимательства (Консультирование  по вопросам повышения эффективности предпринимательской деятельности на основе внедрения инструментов «бережливое производство»)</t>
  </si>
  <si>
    <t>Предоставление информационной и консультационной поддержки субъектам малого и среднего предпринимательства (Консультирование по вопросам разработки проектно-сметной документации)</t>
  </si>
  <si>
    <t>Предоставление информационной и консультационной поддержки субъектам малого и среднего предпринимательства (Консультирование  по вопросам  финансового планирования и применения трудового законодательства Российской Федерации с привлечением сторонних профильных экспертов)</t>
  </si>
  <si>
    <t xml:space="preserve">Предоставление консультационной и информационной поддержки субъектам малого и среднего предпринимательства (Предоставление услуг по организации и содействию в проведении семинаров, совещаний, «круглых столов» и иных мероприятий) </t>
  </si>
  <si>
    <t>Кол-во мероприятий</t>
  </si>
  <si>
    <t>Предоставление консультационной и информационной поддержки субъектам малого и среднего предпринимательства (Организация, содействие в проведении и участие в  семинарах, «круглых столах», конференциях, бизнес-миссиях, презентациях и иных публичных мероприятиях, направленных на развитие субъектов малого и среднего предпринимательства.</t>
  </si>
  <si>
    <t>Кол-во СМСП, юр.и физ. лиц, получивших услугу</t>
  </si>
  <si>
    <t>Предоставление услуг по поддержке выставочной деятельности (Организация участия субъектов малого и среднего предпринимательства в выставках)</t>
  </si>
  <si>
    <t>Обучение сотрудников предприятий-участников национального проекта в рамках реализации мероприятий повышения производительности труда</t>
  </si>
  <si>
    <t>Кол-во обученных сотрудников</t>
  </si>
  <si>
    <t>Организация мероприятий, направленных на вовлечение предприятий в национальный проект</t>
  </si>
  <si>
    <t>Кол-во предприятий</t>
  </si>
  <si>
    <t>Проведение мероприятий, направленных на вовлечение в субъекты МСП в сфере сельского хозяйства</t>
  </si>
  <si>
    <t>Кол-во вновь созданных СМСП в сельском хозяйстве</t>
  </si>
  <si>
    <t>Проведение информационной кампании, направленной на создание положительного образа предпринимателя (на основе макетов образцов, представленных Минэкономразвития России)</t>
  </si>
  <si>
    <t>Проведение мероприятий, направленных на выявление предрасположенностей к профессиональным навыкам и компетенциям (для каждой целевой группы)</t>
  </si>
  <si>
    <t>Реализация программ и проектов, направленных на вовлечение в предпринимательскую деятельность молодежи в возрасте 14-17 лет</t>
  </si>
  <si>
    <t>Организация мероприятий по созданию объединения бизнес-наставников с проведением серии занятий по основам бизнес-наставничества</t>
  </si>
  <si>
    <t>Кол-во предпринимателей</t>
  </si>
  <si>
    <t>Проведение публичных мероприятий (форумов, конференций, слетов и других мероприятий) для участников федерального проекта «Популяризация предпринимательства»</t>
  </si>
  <si>
    <t>Кол-во участников</t>
  </si>
  <si>
    <t>Организация мероприятий, направленных на развитие экспортно-ориентированных субъектов малого и среднего предпринимательства (Организация и проведение мероприятий с целью привлечения инвестиций)</t>
  </si>
  <si>
    <t>Продвижение информации о деятельности Центра поддержки экспорта в СМИ и в информационно-телекоммуникационной сети "Интернет" (Информирование)</t>
  </si>
  <si>
    <t>Кол-во материалов</t>
  </si>
  <si>
    <t>Консультационные услуги с привлечением сторонних профильных экспертов по тематике внешнеэкономической деятельности (Консультирование с привлечением профильных экспертов)</t>
  </si>
  <si>
    <t>Кол-во консультаций</t>
  </si>
  <si>
    <t xml:space="preserve">Экологическое просвещение населения Калужской области </t>
  </si>
  <si>
    <t>Экологическое просвещение населения Калужской области</t>
  </si>
  <si>
    <t>Содержание (эксплуатация) имущества, находящегося в государственной (муниципальной) собственности</t>
  </si>
  <si>
    <t>Прочистка противопожарных минерализованных полос и их обновление</t>
  </si>
  <si>
    <t>км</t>
  </si>
  <si>
    <t>Проведение профилактического контролируемого выжигания хвороста, лесной подстилки, сухой травы и других лесных горючих материалов</t>
  </si>
  <si>
    <t>га</t>
  </si>
  <si>
    <t xml:space="preserve">Предупреждение возникновения вредных организмов, санитарно-оздоровительные мероприятия, уборка неликвидной древесины </t>
  </si>
  <si>
    <t>Эксплуатация лесных дорог, предназначенных для охраны лесов от пожаров</t>
  </si>
  <si>
    <t>Устройство противопожарных минерализованных полос</t>
  </si>
  <si>
    <t>Мониторинг пожарной опасности в лесах и лесных пожаров путем наземного патрулирования</t>
  </si>
  <si>
    <t xml:space="preserve">Естественное лесовосстановление (содействие естественному лесовосстановлению) путем минерализации поверхности почвы на местах планируемых рубок спелых и перестойных насаждений и на вырубках </t>
  </si>
  <si>
    <t>Искусственное лесовосстановление путем посадки сеянцев с открытой корневой системой</t>
  </si>
  <si>
    <t>Агротехнический уход за лесными культурами путем дополнения лесных культур</t>
  </si>
  <si>
    <t>Обработка почвы под лесные культуры на всем участке (сплошная обработка) или на его части (частичная обработка) механическим, химическим или огневым способом</t>
  </si>
  <si>
    <t>Рубки осветления, проводимые в целях ухода за лесами</t>
  </si>
  <si>
    <t>Рубки прочистки, проводимые в целях ухода</t>
  </si>
  <si>
    <t xml:space="preserve">Отвод лесосек </t>
  </si>
  <si>
    <t>Агротехнический уход за лесными культурами путем рыхления почвы с одновременным уничтожением травянистой и древесной растительности в рядах культур и междурядьях</t>
  </si>
  <si>
    <t>Установка и размещение стендов, знаков и указателей, содержащих информацию о мерах пожарной безопасности в лесах</t>
  </si>
  <si>
    <t xml:space="preserve">Благоустройство зон отдыха граждан, пребывающих в лесах </t>
  </si>
  <si>
    <t>Лесопатологическое обследование, в том числе инструментальным и (или) визуальным способом</t>
  </si>
  <si>
    <t>Тушение лесных пожаров</t>
  </si>
  <si>
    <t>Разработка и реализация программ развития, благоустройства и озеленения территорий, включая высадку зеленых насаждений, укладку тротуарной плитки, установку малых архитектурных форм</t>
  </si>
  <si>
    <t>Комитет ветеринарии при Правительстве Калужской области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</si>
  <si>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</si>
  <si>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Оформление и выдача ветеринарных сопроводительных документов</t>
  </si>
  <si>
    <t>Министерство внутренней политики и массовых коммуникаций Калужской области</t>
  </si>
  <si>
    <t>Министерство конкурентной политики Калужской области</t>
  </si>
  <si>
    <t>Министерство сельского хозяйства Калужской области</t>
  </si>
  <si>
    <t>Министерство строительства и жилищно-коммунального хозяйства Калужской области</t>
  </si>
  <si>
    <t>Министерство цифрового развития Калужской области</t>
  </si>
  <si>
    <t>Министерство экономического развития Калужской области</t>
  </si>
  <si>
    <t>Министерство природных ресурсов и экологии Калужской области</t>
  </si>
  <si>
    <t>Гол.</t>
  </si>
  <si>
    <t>Кв.м.</t>
  </si>
  <si>
    <t>Л.</t>
  </si>
  <si>
    <t>Тыс.  кв. м.</t>
  </si>
  <si>
    <t>Кв. м.</t>
  </si>
  <si>
    <t>Администрация Губернатора Калужской области</t>
  </si>
  <si>
    <t>Организация и проведение дополнительной подготовки в формах образовательной деятельности, не подлежащих лицензированию, по развитию личностных и профессиональных качеств, в том числе за рубежом</t>
  </si>
  <si>
    <t>количество мероприятий</t>
  </si>
  <si>
    <t>Методическое обеспечение разрабатываемых и реализуемых дополнительных профессиональных программ, заключающееся в выявлении направлений профессионального развития граждан посредством разработки, организации и проведения мероприятий по оценке их профессиональных компетенций</t>
  </si>
  <si>
    <t>Методическое обеспечение проведения набора и обучения в рамках реализации Государственного плана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</si>
</sst>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2">
      <alignment horizontal="center" wrapText="1"/>
    </xf>
    <xf numFmtId="0" fontId="3" fillId="0" borderId="2">
      <alignment horizontal="center" shrinkToFit="1"/>
    </xf>
    <xf numFmtId="4" fontId="3" fillId="0" borderId="2">
      <alignment horizontal="right" shrinkToFit="1"/>
    </xf>
    <xf numFmtId="0" fontId="4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Fill="1"/>
    <xf numFmtId="0" fontId="7" fillId="0" borderId="0" xfId="0" applyFont="1" applyFill="1"/>
    <xf numFmtId="4" fontId="8" fillId="2" borderId="3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top" wrapText="1"/>
    </xf>
    <xf numFmtId="4" fontId="10" fillId="3" borderId="1" xfId="4" applyNumberFormat="1" applyFont="1" applyFill="1" applyBorder="1" applyAlignment="1">
      <alignment horizontal="center" wrapText="1"/>
    </xf>
    <xf numFmtId="4" fontId="10" fillId="3" borderId="1" xfId="0" applyNumberFormat="1" applyFont="1" applyFill="1" applyBorder="1" applyAlignment="1">
      <alignment horizontal="center"/>
    </xf>
    <xf numFmtId="0" fontId="10" fillId="3" borderId="1" xfId="4" applyFont="1" applyFill="1" applyBorder="1"/>
    <xf numFmtId="0" fontId="10" fillId="3" borderId="1" xfId="4" applyFont="1" applyFill="1" applyBorder="1" applyAlignment="1">
      <alignment horizontal="center"/>
    </xf>
    <xf numFmtId="4" fontId="10" fillId="3" borderId="1" xfId="4" applyNumberFormat="1" applyFont="1" applyFill="1" applyBorder="1" applyAlignment="1">
      <alignment horizontal="center" vertical="center" wrapText="1"/>
    </xf>
    <xf numFmtId="0" fontId="13" fillId="3" borderId="1" xfId="1" applyNumberFormat="1" applyFont="1" applyFill="1" applyBorder="1" applyAlignment="1" applyProtection="1">
      <alignment horizontal="left" vertical="top" wrapText="1"/>
    </xf>
    <xf numFmtId="0" fontId="13" fillId="3" borderId="1" xfId="1" applyNumberFormat="1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>
      <alignment vertical="top"/>
    </xf>
    <xf numFmtId="4" fontId="10" fillId="3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</cellXfs>
  <cellStyles count="6">
    <cellStyle name="st36" xfId="1"/>
    <cellStyle name="xl34" xfId="2"/>
    <cellStyle name="xl35" xfId="3"/>
    <cellStyle name="Обычный" xfId="0" builtinId="0"/>
    <cellStyle name="Обычный 2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8"/>
  <sheetViews>
    <sheetView tabSelected="1" topLeftCell="A297" zoomScaleNormal="100" zoomScalePageLayoutView="70" workbookViewId="0">
      <selection activeCell="F307" sqref="F307"/>
    </sheetView>
  </sheetViews>
  <sheetFormatPr defaultRowHeight="15" x14ac:dyDescent="0.25"/>
  <cols>
    <col min="1" max="1" width="58.42578125" customWidth="1"/>
    <col min="2" max="2" width="15.7109375" style="1" customWidth="1"/>
    <col min="3" max="3" width="18.28515625" style="1" customWidth="1"/>
    <col min="4" max="4" width="19.85546875" bestFit="1" customWidth="1"/>
    <col min="5" max="5" width="18.140625" bestFit="1" customWidth="1"/>
    <col min="6" max="6" width="20.5703125" style="1" customWidth="1"/>
    <col min="7" max="7" width="21.140625" customWidth="1"/>
    <col min="8" max="8" width="21.85546875" customWidth="1"/>
    <col min="9" max="10" width="10" bestFit="1" customWidth="1"/>
  </cols>
  <sheetData>
    <row r="1" spans="1:10" ht="61.5" customHeight="1" x14ac:dyDescent="0.25">
      <c r="A1" s="24" t="s">
        <v>58</v>
      </c>
      <c r="B1" s="24"/>
      <c r="C1" s="24"/>
      <c r="D1" s="25"/>
      <c r="E1" s="25"/>
      <c r="F1" s="25"/>
      <c r="G1" s="25"/>
      <c r="H1" s="25"/>
    </row>
    <row r="2" spans="1:10" ht="149.44999999999999" customHeight="1" x14ac:dyDescent="0.25">
      <c r="A2" s="3" t="s">
        <v>0</v>
      </c>
      <c r="B2" s="3" t="s">
        <v>25</v>
      </c>
      <c r="C2" s="3" t="s">
        <v>26</v>
      </c>
      <c r="D2" s="3" t="s">
        <v>27</v>
      </c>
      <c r="E2" s="3" t="s">
        <v>28</v>
      </c>
      <c r="F2" s="3" t="s">
        <v>29</v>
      </c>
      <c r="G2" s="3" t="s">
        <v>30</v>
      </c>
      <c r="H2" s="3" t="s">
        <v>31</v>
      </c>
    </row>
    <row r="3" spans="1:10" s="1" customFormat="1" x14ac:dyDescent="0.25">
      <c r="A3" s="26" t="s">
        <v>59</v>
      </c>
      <c r="B3" s="27"/>
      <c r="C3" s="27"/>
      <c r="D3" s="27"/>
      <c r="E3" s="27"/>
      <c r="F3" s="27"/>
      <c r="G3" s="27"/>
      <c r="H3" s="28"/>
    </row>
    <row r="4" spans="1:10" ht="30" x14ac:dyDescent="0.25">
      <c r="A4" s="9" t="s">
        <v>1</v>
      </c>
      <c r="B4" s="10" t="s">
        <v>47</v>
      </c>
      <c r="C4" s="32">
        <v>663014</v>
      </c>
      <c r="D4" s="32">
        <v>621715</v>
      </c>
      <c r="E4" s="32">
        <v>639768</v>
      </c>
      <c r="F4" s="7">
        <v>285507.69092000002</v>
      </c>
      <c r="G4" s="7">
        <v>306664.44063000003</v>
      </c>
      <c r="H4" s="8">
        <v>302374.33856</v>
      </c>
    </row>
    <row r="5" spans="1:10" ht="60" x14ac:dyDescent="0.25">
      <c r="A5" s="9" t="s">
        <v>2</v>
      </c>
      <c r="B5" s="10" t="s">
        <v>32</v>
      </c>
      <c r="C5" s="32">
        <v>1898</v>
      </c>
      <c r="D5" s="32">
        <v>1886</v>
      </c>
      <c r="E5" s="32">
        <v>1840</v>
      </c>
      <c r="F5" s="7">
        <v>20189.483489999999</v>
      </c>
      <c r="G5" s="7">
        <v>21838.159199999998</v>
      </c>
      <c r="H5" s="8">
        <v>21838.159199999998</v>
      </c>
      <c r="I5" s="2"/>
      <c r="J5" s="2"/>
    </row>
    <row r="6" spans="1:10" ht="60" x14ac:dyDescent="0.25">
      <c r="A6" s="9" t="s">
        <v>2</v>
      </c>
      <c r="B6" s="10" t="s">
        <v>54</v>
      </c>
      <c r="C6" s="32">
        <v>7467</v>
      </c>
      <c r="D6" s="32">
        <v>7456</v>
      </c>
      <c r="E6" s="32">
        <v>7460</v>
      </c>
      <c r="F6" s="7">
        <v>652130.73233000003</v>
      </c>
      <c r="G6" s="7">
        <v>767863.09641999996</v>
      </c>
      <c r="H6" s="8">
        <v>767863.09641999996</v>
      </c>
    </row>
    <row r="7" spans="1:10" ht="30" x14ac:dyDescent="0.25">
      <c r="A7" s="9" t="s">
        <v>3</v>
      </c>
      <c r="B7" s="10" t="s">
        <v>33</v>
      </c>
      <c r="C7" s="32">
        <v>31248</v>
      </c>
      <c r="D7" s="32">
        <v>33440</v>
      </c>
      <c r="E7" s="32">
        <v>33292</v>
      </c>
      <c r="F7" s="7">
        <v>59747.360999999997</v>
      </c>
      <c r="G7" s="7">
        <v>75546.016730000003</v>
      </c>
      <c r="H7" s="8">
        <v>69250.016740000006</v>
      </c>
    </row>
    <row r="8" spans="1:10" ht="75" x14ac:dyDescent="0.25">
      <c r="A8" s="9" t="s">
        <v>4</v>
      </c>
      <c r="B8" s="10" t="s">
        <v>34</v>
      </c>
      <c r="C8" s="32">
        <v>4850</v>
      </c>
      <c r="D8" s="32">
        <v>4850</v>
      </c>
      <c r="E8" s="32">
        <v>4858</v>
      </c>
      <c r="F8" s="7">
        <v>10789.019</v>
      </c>
      <c r="G8" s="7">
        <v>11186.058510000001</v>
      </c>
      <c r="H8" s="8">
        <v>11186.058510000001</v>
      </c>
    </row>
    <row r="9" spans="1:10" x14ac:dyDescent="0.25">
      <c r="A9" s="9" t="s">
        <v>5</v>
      </c>
      <c r="B9" s="10" t="s">
        <v>35</v>
      </c>
      <c r="C9" s="32">
        <v>40650</v>
      </c>
      <c r="D9" s="32">
        <v>40650</v>
      </c>
      <c r="E9" s="32">
        <v>39707</v>
      </c>
      <c r="F9" s="7">
        <v>25528.2</v>
      </c>
      <c r="G9" s="7">
        <v>25528.2</v>
      </c>
      <c r="H9" s="8">
        <v>25528.2</v>
      </c>
    </row>
    <row r="10" spans="1:10" ht="45" x14ac:dyDescent="0.25">
      <c r="A10" s="9" t="s">
        <v>6</v>
      </c>
      <c r="B10" s="10" t="s">
        <v>56</v>
      </c>
      <c r="C10" s="32">
        <v>1</v>
      </c>
      <c r="D10" s="32">
        <v>1</v>
      </c>
      <c r="E10" s="32">
        <v>1</v>
      </c>
      <c r="F10" s="7">
        <v>13228.135</v>
      </c>
      <c r="G10" s="7">
        <v>14426.289839999999</v>
      </c>
      <c r="H10" s="8">
        <v>14426.289839999999</v>
      </c>
    </row>
    <row r="11" spans="1:10" ht="120" x14ac:dyDescent="0.25">
      <c r="A11" s="9" t="s">
        <v>7</v>
      </c>
      <c r="B11" s="10" t="s">
        <v>36</v>
      </c>
      <c r="C11" s="32">
        <v>28670</v>
      </c>
      <c r="D11" s="32">
        <v>40366</v>
      </c>
      <c r="E11" s="32">
        <v>38703</v>
      </c>
      <c r="F11" s="7">
        <v>15462.68</v>
      </c>
      <c r="G11" s="7">
        <v>33317.39</v>
      </c>
      <c r="H11" s="8">
        <v>33317.39</v>
      </c>
    </row>
    <row r="12" spans="1:10" ht="75" x14ac:dyDescent="0.25">
      <c r="A12" s="9" t="s">
        <v>8</v>
      </c>
      <c r="B12" s="10" t="s">
        <v>37</v>
      </c>
      <c r="C12" s="32">
        <v>1084</v>
      </c>
      <c r="D12" s="32">
        <v>1125</v>
      </c>
      <c r="E12" s="32">
        <v>2095</v>
      </c>
      <c r="F12" s="7">
        <v>9920.2420000000002</v>
      </c>
      <c r="G12" s="7">
        <v>12489.208000000001</v>
      </c>
      <c r="H12" s="8">
        <v>12489.208000000001</v>
      </c>
    </row>
    <row r="13" spans="1:10" ht="30" x14ac:dyDescent="0.25">
      <c r="A13" s="9" t="s">
        <v>9</v>
      </c>
      <c r="B13" s="10" t="s">
        <v>38</v>
      </c>
      <c r="C13" s="32">
        <v>22000</v>
      </c>
      <c r="D13" s="32">
        <v>22000</v>
      </c>
      <c r="E13" s="32">
        <v>21890</v>
      </c>
      <c r="F13" s="7">
        <v>12790.726000000001</v>
      </c>
      <c r="G13" s="7">
        <v>12790.726000000001</v>
      </c>
      <c r="H13" s="8">
        <v>12709.48956</v>
      </c>
    </row>
    <row r="14" spans="1:10" ht="90" x14ac:dyDescent="0.25">
      <c r="A14" s="9" t="s">
        <v>10</v>
      </c>
      <c r="B14" s="10" t="s">
        <v>39</v>
      </c>
      <c r="C14" s="32">
        <v>32</v>
      </c>
      <c r="D14" s="32">
        <v>32</v>
      </c>
      <c r="E14" s="32">
        <v>32</v>
      </c>
      <c r="F14" s="7">
        <v>1500</v>
      </c>
      <c r="G14" s="7">
        <v>1500</v>
      </c>
      <c r="H14" s="8">
        <v>1500</v>
      </c>
    </row>
    <row r="15" spans="1:10" ht="30" x14ac:dyDescent="0.25">
      <c r="A15" s="9" t="s">
        <v>11</v>
      </c>
      <c r="B15" s="10" t="s">
        <v>40</v>
      </c>
      <c r="C15" s="32">
        <v>2550</v>
      </c>
      <c r="D15" s="32">
        <v>2550</v>
      </c>
      <c r="E15" s="32">
        <v>2815</v>
      </c>
      <c r="F15" s="7">
        <v>7455.20075</v>
      </c>
      <c r="G15" s="7">
        <v>8677.7525700000006</v>
      </c>
      <c r="H15" s="8">
        <v>8677.7525700000006</v>
      </c>
    </row>
    <row r="16" spans="1:10" ht="45" x14ac:dyDescent="0.25">
      <c r="A16" s="9" t="s">
        <v>12</v>
      </c>
      <c r="B16" s="10" t="s">
        <v>55</v>
      </c>
      <c r="C16" s="32">
        <v>779</v>
      </c>
      <c r="D16" s="32">
        <v>779</v>
      </c>
      <c r="E16" s="32">
        <v>779</v>
      </c>
      <c r="F16" s="7">
        <v>185444.1</v>
      </c>
      <c r="G16" s="7">
        <v>185444.1</v>
      </c>
      <c r="H16" s="8">
        <v>185440.58</v>
      </c>
    </row>
    <row r="17" spans="1:8" ht="45" x14ac:dyDescent="0.25">
      <c r="A17" s="9" t="s">
        <v>13</v>
      </c>
      <c r="B17" s="10" t="s">
        <v>39</v>
      </c>
      <c r="C17" s="32">
        <v>1</v>
      </c>
      <c r="D17" s="32">
        <v>1</v>
      </c>
      <c r="E17" s="32">
        <v>1</v>
      </c>
      <c r="F17" s="7">
        <v>23042.207999999999</v>
      </c>
      <c r="G17" s="7">
        <v>23042.207999999999</v>
      </c>
      <c r="H17" s="8">
        <v>23042.207999999999</v>
      </c>
    </row>
    <row r="18" spans="1:8" s="1" customFormat="1" ht="45" x14ac:dyDescent="0.25">
      <c r="A18" s="9" t="s">
        <v>14</v>
      </c>
      <c r="B18" s="10" t="s">
        <v>41</v>
      </c>
      <c r="C18" s="32">
        <v>5500</v>
      </c>
      <c r="D18" s="32">
        <v>5500</v>
      </c>
      <c r="E18" s="32">
        <v>5302</v>
      </c>
      <c r="F18" s="7">
        <v>59814.642999999996</v>
      </c>
      <c r="G18" s="7">
        <v>59814.642999999996</v>
      </c>
      <c r="H18" s="8">
        <v>59814.642999999996</v>
      </c>
    </row>
    <row r="19" spans="1:8" ht="45" x14ac:dyDescent="0.25">
      <c r="A19" s="9" t="s">
        <v>15</v>
      </c>
      <c r="B19" s="10" t="s">
        <v>42</v>
      </c>
      <c r="C19" s="32">
        <v>10324</v>
      </c>
      <c r="D19" s="32">
        <v>10849</v>
      </c>
      <c r="E19" s="32">
        <v>12123</v>
      </c>
      <c r="F19" s="7">
        <v>22966.150959999999</v>
      </c>
      <c r="G19" s="7">
        <v>24662.046900000001</v>
      </c>
      <c r="H19" s="8">
        <v>24555.147140000001</v>
      </c>
    </row>
    <row r="20" spans="1:8" ht="30" x14ac:dyDescent="0.25">
      <c r="A20" s="9" t="s">
        <v>118</v>
      </c>
      <c r="B20" s="10" t="s">
        <v>40</v>
      </c>
      <c r="C20" s="32">
        <v>167840</v>
      </c>
      <c r="D20" s="32">
        <v>26843</v>
      </c>
      <c r="E20" s="32">
        <v>26445</v>
      </c>
      <c r="F20" s="7">
        <v>79214.048309999998</v>
      </c>
      <c r="G20" s="7">
        <v>99338.70491</v>
      </c>
      <c r="H20" s="8">
        <v>86052.308309999993</v>
      </c>
    </row>
    <row r="21" spans="1:8" ht="45" x14ac:dyDescent="0.25">
      <c r="A21" s="9" t="s">
        <v>16</v>
      </c>
      <c r="B21" s="10" t="s">
        <v>43</v>
      </c>
      <c r="C21" s="32">
        <v>3820</v>
      </c>
      <c r="D21" s="32">
        <v>3588</v>
      </c>
      <c r="E21" s="32">
        <v>3528</v>
      </c>
      <c r="F21" s="7">
        <v>2800.8870000000002</v>
      </c>
      <c r="G21" s="7">
        <v>2842.06043</v>
      </c>
      <c r="H21" s="8">
        <v>2842.06043</v>
      </c>
    </row>
    <row r="22" spans="1:8" ht="60" x14ac:dyDescent="0.25">
      <c r="A22" s="9" t="s">
        <v>17</v>
      </c>
      <c r="B22" s="10" t="s">
        <v>44</v>
      </c>
      <c r="C22" s="32">
        <v>14</v>
      </c>
      <c r="D22" s="32">
        <v>14</v>
      </c>
      <c r="E22" s="32">
        <v>14</v>
      </c>
      <c r="F22" s="7">
        <v>12102.09</v>
      </c>
      <c r="G22" s="7">
        <v>12102.09</v>
      </c>
      <c r="H22" s="8">
        <v>12102.09</v>
      </c>
    </row>
    <row r="23" spans="1:8" ht="90" x14ac:dyDescent="0.25">
      <c r="A23" s="9" t="s">
        <v>18</v>
      </c>
      <c r="B23" s="10" t="s">
        <v>45</v>
      </c>
      <c r="C23" s="7">
        <v>374.58300000000003</v>
      </c>
      <c r="D23" s="31">
        <v>447.197</v>
      </c>
      <c r="E23" s="31">
        <v>447.197</v>
      </c>
      <c r="F23" s="7">
        <v>44106.182000000001</v>
      </c>
      <c r="G23" s="7">
        <v>93510.720700000005</v>
      </c>
      <c r="H23" s="8">
        <v>93510.720700000005</v>
      </c>
    </row>
    <row r="24" spans="1:8" ht="30" x14ac:dyDescent="0.25">
      <c r="A24" s="9" t="s">
        <v>19</v>
      </c>
      <c r="B24" s="10" t="s">
        <v>33</v>
      </c>
      <c r="C24" s="32">
        <v>95453</v>
      </c>
      <c r="D24" s="32">
        <v>95936</v>
      </c>
      <c r="E24" s="32">
        <v>95088</v>
      </c>
      <c r="F24" s="7">
        <v>113086.35144</v>
      </c>
      <c r="G24" s="7">
        <v>128881.90415</v>
      </c>
      <c r="H24" s="8">
        <v>128881.70415000001</v>
      </c>
    </row>
    <row r="25" spans="1:8" ht="30" x14ac:dyDescent="0.25">
      <c r="A25" s="9" t="s">
        <v>46</v>
      </c>
      <c r="B25" s="10" t="s">
        <v>47</v>
      </c>
      <c r="C25" s="32">
        <v>400</v>
      </c>
      <c r="D25" s="32">
        <v>678</v>
      </c>
      <c r="E25" s="32">
        <v>674</v>
      </c>
      <c r="F25" s="7">
        <v>225.38800000000001</v>
      </c>
      <c r="G25" s="7">
        <v>359.4085</v>
      </c>
      <c r="H25" s="8">
        <v>359.4085</v>
      </c>
    </row>
    <row r="26" spans="1:8" ht="30" x14ac:dyDescent="0.25">
      <c r="A26" s="9" t="s">
        <v>48</v>
      </c>
      <c r="B26" s="10" t="s">
        <v>47</v>
      </c>
      <c r="C26" s="32">
        <v>0</v>
      </c>
      <c r="D26" s="32">
        <v>3</v>
      </c>
      <c r="E26" s="32">
        <v>0</v>
      </c>
      <c r="F26" s="7">
        <v>0</v>
      </c>
      <c r="G26" s="7">
        <v>5.94</v>
      </c>
      <c r="H26" s="8">
        <v>5.94</v>
      </c>
    </row>
    <row r="27" spans="1:8" ht="45" x14ac:dyDescent="0.25">
      <c r="A27" s="9" t="s">
        <v>20</v>
      </c>
      <c r="B27" s="10" t="s">
        <v>34</v>
      </c>
      <c r="C27" s="32">
        <v>230</v>
      </c>
      <c r="D27" s="32">
        <v>200</v>
      </c>
      <c r="E27" s="32">
        <v>159</v>
      </c>
      <c r="F27" s="7">
        <v>3326.4</v>
      </c>
      <c r="G27" s="7">
        <v>3345.7235300000002</v>
      </c>
      <c r="H27" s="8">
        <v>2522.7035299999998</v>
      </c>
    </row>
    <row r="28" spans="1:8" ht="30" x14ac:dyDescent="0.25">
      <c r="A28" s="9" t="s">
        <v>21</v>
      </c>
      <c r="B28" s="10" t="s">
        <v>49</v>
      </c>
      <c r="C28" s="32">
        <v>3085</v>
      </c>
      <c r="D28" s="32">
        <v>2987</v>
      </c>
      <c r="E28" s="32">
        <v>3169</v>
      </c>
      <c r="F28" s="7">
        <v>9255</v>
      </c>
      <c r="G28" s="7">
        <v>11319.765649999999</v>
      </c>
      <c r="H28" s="8">
        <v>9609.5859500000006</v>
      </c>
    </row>
    <row r="29" spans="1:8" ht="30" x14ac:dyDescent="0.25">
      <c r="A29" s="9" t="s">
        <v>21</v>
      </c>
      <c r="B29" s="10" t="s">
        <v>50</v>
      </c>
      <c r="C29" s="32">
        <v>2811</v>
      </c>
      <c r="D29" s="32">
        <v>2833</v>
      </c>
      <c r="E29" s="32">
        <v>2979</v>
      </c>
      <c r="F29" s="7">
        <v>4778.7</v>
      </c>
      <c r="G29" s="7">
        <v>5714.2268199999999</v>
      </c>
      <c r="H29" s="8">
        <v>4850.9267799999998</v>
      </c>
    </row>
    <row r="30" spans="1:8" ht="105" x14ac:dyDescent="0.25">
      <c r="A30" s="9" t="s">
        <v>22</v>
      </c>
      <c r="B30" s="10" t="s">
        <v>51</v>
      </c>
      <c r="C30" s="32">
        <v>18700</v>
      </c>
      <c r="D30" s="32">
        <v>19575</v>
      </c>
      <c r="E30" s="32">
        <v>20163</v>
      </c>
      <c r="F30" s="7">
        <v>97534.75</v>
      </c>
      <c r="G30" s="7">
        <v>102465.145</v>
      </c>
      <c r="H30" s="8">
        <v>102465.145</v>
      </c>
    </row>
    <row r="31" spans="1:8" s="1" customFormat="1" ht="45" x14ac:dyDescent="0.25">
      <c r="A31" s="9" t="s">
        <v>23</v>
      </c>
      <c r="B31" s="10" t="s">
        <v>52</v>
      </c>
      <c r="C31" s="32">
        <v>899</v>
      </c>
      <c r="D31" s="32">
        <v>940</v>
      </c>
      <c r="E31" s="32">
        <v>954</v>
      </c>
      <c r="F31" s="7">
        <v>91767.38</v>
      </c>
      <c r="G31" s="7">
        <v>92620.29896</v>
      </c>
      <c r="H31" s="8">
        <v>92470.83008</v>
      </c>
    </row>
    <row r="32" spans="1:8" s="1" customFormat="1" ht="30" x14ac:dyDescent="0.25">
      <c r="A32" s="9" t="s">
        <v>57</v>
      </c>
      <c r="B32" s="10" t="s">
        <v>53</v>
      </c>
      <c r="C32" s="32">
        <v>10768</v>
      </c>
      <c r="D32" s="32">
        <v>13888</v>
      </c>
      <c r="E32" s="32">
        <v>13888</v>
      </c>
      <c r="F32" s="7">
        <v>535.16655000000003</v>
      </c>
      <c r="G32" s="7">
        <v>690.22</v>
      </c>
      <c r="H32" s="8">
        <v>690.22</v>
      </c>
    </row>
    <row r="33" spans="1:8" s="1" customFormat="1" ht="30" x14ac:dyDescent="0.25">
      <c r="A33" s="9" t="s">
        <v>24</v>
      </c>
      <c r="B33" s="10" t="s">
        <v>53</v>
      </c>
      <c r="C33" s="32">
        <v>187045</v>
      </c>
      <c r="D33" s="32">
        <v>183925</v>
      </c>
      <c r="E33" s="32">
        <v>183925</v>
      </c>
      <c r="F33" s="7">
        <v>9296.0834500000001</v>
      </c>
      <c r="G33" s="7">
        <v>9141.0300000000007</v>
      </c>
      <c r="H33" s="8">
        <v>9141.0300000000007</v>
      </c>
    </row>
    <row r="34" spans="1:8" s="6" customFormat="1" x14ac:dyDescent="0.25">
      <c r="A34" s="13" t="s">
        <v>60</v>
      </c>
      <c r="B34" s="13"/>
      <c r="C34" s="14" t="s">
        <v>61</v>
      </c>
      <c r="D34" s="14" t="s">
        <v>61</v>
      </c>
      <c r="E34" s="14" t="s">
        <v>61</v>
      </c>
      <c r="F34" s="15">
        <f>F33+F32+F31+F30+F29+F28+F27+F26+F25+F24+F23+F22+F21+F20+F19+F18+F17+F16+F15+F14+F13+F12+F11+F10+F9+F8+F7+F6+F5+F4</f>
        <v>1873544.9992</v>
      </c>
      <c r="G34" s="15">
        <f t="shared" ref="G34:H34" si="0">G33+G32+G31+G30+G29+G28+G27+G26+G25+G24+G23+G22+G21+G20+G19+G18+G17+G16+G15+G14+G13+G12+G11+G10+G9+G8+G7+G6+G5+G4</f>
        <v>2147127.5744500002</v>
      </c>
      <c r="H34" s="15">
        <f t="shared" si="0"/>
        <v>2119517.2509699999</v>
      </c>
    </row>
    <row r="35" spans="1:8" x14ac:dyDescent="0.25">
      <c r="A35" s="29" t="s">
        <v>62</v>
      </c>
      <c r="B35" s="29"/>
      <c r="C35" s="29"/>
      <c r="D35" s="29"/>
      <c r="E35" s="29"/>
      <c r="F35" s="29"/>
      <c r="G35" s="29"/>
      <c r="H35" s="29"/>
    </row>
    <row r="36" spans="1:8" ht="60" x14ac:dyDescent="0.25">
      <c r="A36" s="9" t="s">
        <v>63</v>
      </c>
      <c r="B36" s="10" t="s">
        <v>119</v>
      </c>
      <c r="C36" s="32">
        <v>8657</v>
      </c>
      <c r="D36" s="32">
        <v>9145</v>
      </c>
      <c r="E36" s="32">
        <f>583+148+1373+529+702+1132+163+278+548+886+380+95+264+99+589+548+572+131</f>
        <v>9020</v>
      </c>
      <c r="F36" s="7">
        <v>705318.44</v>
      </c>
      <c r="G36" s="7">
        <v>736133.98</v>
      </c>
      <c r="H36" s="8">
        <f>G36</f>
        <v>736133.98</v>
      </c>
    </row>
    <row r="37" spans="1:8" ht="60" x14ac:dyDescent="0.25">
      <c r="A37" s="9" t="s">
        <v>64</v>
      </c>
      <c r="B37" s="10" t="s">
        <v>119</v>
      </c>
      <c r="C37" s="32">
        <v>1237</v>
      </c>
      <c r="D37" s="32">
        <v>1174</v>
      </c>
      <c r="E37" s="32">
        <f>53+175+73+31+157+50+180+255+187</f>
        <v>1161</v>
      </c>
      <c r="F37" s="7">
        <v>100783.05</v>
      </c>
      <c r="G37" s="7">
        <v>94502.06</v>
      </c>
      <c r="H37" s="8">
        <f t="shared" ref="H37:H58" si="1">G37</f>
        <v>94502.06</v>
      </c>
    </row>
    <row r="38" spans="1:8" ht="60" x14ac:dyDescent="0.25">
      <c r="A38" s="9" t="s">
        <v>65</v>
      </c>
      <c r="B38" s="10" t="s">
        <v>119</v>
      </c>
      <c r="C38" s="32">
        <v>1985</v>
      </c>
      <c r="D38" s="32">
        <v>2205</v>
      </c>
      <c r="E38" s="32">
        <f>375+36+204+53+61+227+42+164+415+208+99+177+112</f>
        <v>2173</v>
      </c>
      <c r="F38" s="7">
        <v>167629.54999999999</v>
      </c>
      <c r="G38" s="7">
        <v>181938.18</v>
      </c>
      <c r="H38" s="8">
        <f t="shared" si="1"/>
        <v>181938.18</v>
      </c>
    </row>
    <row r="39" spans="1:8" ht="60" x14ac:dyDescent="0.25">
      <c r="A39" s="9" t="s">
        <v>66</v>
      </c>
      <c r="B39" s="10" t="s">
        <v>67</v>
      </c>
      <c r="C39" s="32">
        <v>151852</v>
      </c>
      <c r="D39" s="32">
        <v>325576</v>
      </c>
      <c r="E39" s="32">
        <v>321300</v>
      </c>
      <c r="F39" s="7">
        <v>9039.69</v>
      </c>
      <c r="G39" s="7">
        <v>18968.919999999998</v>
      </c>
      <c r="H39" s="8">
        <f t="shared" si="1"/>
        <v>18968.919999999998</v>
      </c>
    </row>
    <row r="40" spans="1:8" ht="30" x14ac:dyDescent="0.25">
      <c r="A40" s="9" t="s">
        <v>68</v>
      </c>
      <c r="B40" s="10" t="s">
        <v>67</v>
      </c>
      <c r="C40" s="32">
        <f>142274+2760</f>
        <v>145034</v>
      </c>
      <c r="D40" s="32">
        <f>185916+2760</f>
        <v>188676</v>
      </c>
      <c r="E40" s="32">
        <f>85134+38406+60084+5658</f>
        <v>189282</v>
      </c>
      <c r="F40" s="7">
        <f>18067.33+270.50319</f>
        <v>18337.833190000001</v>
      </c>
      <c r="G40" s="7">
        <f>23106.93+283.91949</f>
        <v>23390.849490000001</v>
      </c>
      <c r="H40" s="8">
        <f t="shared" si="1"/>
        <v>23390.849490000001</v>
      </c>
    </row>
    <row r="41" spans="1:8" ht="60" x14ac:dyDescent="0.25">
      <c r="A41" s="9" t="s">
        <v>69</v>
      </c>
      <c r="B41" s="10" t="s">
        <v>67</v>
      </c>
      <c r="C41" s="32">
        <v>224480</v>
      </c>
      <c r="D41" s="32">
        <v>227086</v>
      </c>
      <c r="E41" s="32">
        <v>214316</v>
      </c>
      <c r="F41" s="7">
        <v>23567.21</v>
      </c>
      <c r="G41" s="7">
        <v>23333.4</v>
      </c>
      <c r="H41" s="8">
        <f t="shared" si="1"/>
        <v>23333.4</v>
      </c>
    </row>
    <row r="42" spans="1:8" ht="30" x14ac:dyDescent="0.25">
      <c r="A42" s="9" t="s">
        <v>24</v>
      </c>
      <c r="B42" s="10" t="s">
        <v>67</v>
      </c>
      <c r="C42" s="32">
        <v>459699</v>
      </c>
      <c r="D42" s="32">
        <v>459699</v>
      </c>
      <c r="E42" s="32">
        <f>327903+131886</f>
        <v>459789</v>
      </c>
      <c r="F42" s="7">
        <f>16181.36+6510.1</f>
        <v>22691.46</v>
      </c>
      <c r="G42" s="7">
        <f>15959.86+6420.99</f>
        <v>22380.85</v>
      </c>
      <c r="H42" s="8">
        <f t="shared" si="1"/>
        <v>22380.85</v>
      </c>
    </row>
    <row r="43" spans="1:8" s="1" customFormat="1" x14ac:dyDescent="0.25">
      <c r="A43" s="9" t="s">
        <v>70</v>
      </c>
      <c r="B43" s="10" t="s">
        <v>119</v>
      </c>
      <c r="C43" s="32">
        <v>985</v>
      </c>
      <c r="D43" s="32">
        <v>985</v>
      </c>
      <c r="E43" s="32">
        <v>992</v>
      </c>
      <c r="F43" s="7">
        <v>21996.84</v>
      </c>
      <c r="G43" s="7">
        <v>21695.73</v>
      </c>
      <c r="H43" s="8">
        <f t="shared" si="1"/>
        <v>21695.73</v>
      </c>
    </row>
    <row r="44" spans="1:8" s="1" customFormat="1" ht="45" x14ac:dyDescent="0.25">
      <c r="A44" s="9" t="s">
        <v>71</v>
      </c>
      <c r="B44" s="10" t="s">
        <v>119</v>
      </c>
      <c r="C44" s="32">
        <v>320</v>
      </c>
      <c r="D44" s="32">
        <v>320</v>
      </c>
      <c r="E44" s="32">
        <v>320</v>
      </c>
      <c r="F44" s="7">
        <v>4919.8599999999997</v>
      </c>
      <c r="G44" s="7">
        <v>4852.5200000000004</v>
      </c>
      <c r="H44" s="8">
        <f t="shared" si="1"/>
        <v>4852.5200000000004</v>
      </c>
    </row>
    <row r="45" spans="1:8" s="1" customFormat="1" x14ac:dyDescent="0.25">
      <c r="A45" s="9" t="s">
        <v>72</v>
      </c>
      <c r="B45" s="10" t="s">
        <v>73</v>
      </c>
      <c r="C45" s="32">
        <v>1526</v>
      </c>
      <c r="D45" s="32">
        <v>1526</v>
      </c>
      <c r="E45" s="32">
        <v>1584</v>
      </c>
      <c r="F45" s="7">
        <v>5428.6</v>
      </c>
      <c r="G45" s="7">
        <v>5428.6</v>
      </c>
      <c r="H45" s="8">
        <f t="shared" si="1"/>
        <v>5428.6</v>
      </c>
    </row>
    <row r="46" spans="1:8" s="1" customFormat="1" x14ac:dyDescent="0.25">
      <c r="A46" s="9" t="s">
        <v>74</v>
      </c>
      <c r="B46" s="10" t="s">
        <v>75</v>
      </c>
      <c r="C46" s="32">
        <v>390</v>
      </c>
      <c r="D46" s="32">
        <v>390</v>
      </c>
      <c r="E46" s="32">
        <v>402</v>
      </c>
      <c r="F46" s="7">
        <v>12256.94</v>
      </c>
      <c r="G46" s="7">
        <v>12256.94</v>
      </c>
      <c r="H46" s="8">
        <f t="shared" si="1"/>
        <v>12256.94</v>
      </c>
    </row>
    <row r="47" spans="1:8" s="1" customFormat="1" ht="30" x14ac:dyDescent="0.25">
      <c r="A47" s="9" t="s">
        <v>76</v>
      </c>
      <c r="B47" s="10" t="s">
        <v>67</v>
      </c>
      <c r="C47" s="32">
        <f>6480+29112+23229</f>
        <v>58821</v>
      </c>
      <c r="D47" s="32">
        <f>3420+29112+23269</f>
        <v>55801</v>
      </c>
      <c r="E47" s="32">
        <f>3420+29015+23269</f>
        <v>55704</v>
      </c>
      <c r="F47" s="7">
        <f>672.80975+2310.82711+1890.32588</f>
        <v>4873.9627399999999</v>
      </c>
      <c r="G47" s="7">
        <f>362.15072+2425.43852+1993.41749</f>
        <v>4781.0067300000001</v>
      </c>
      <c r="H47" s="8">
        <f t="shared" si="1"/>
        <v>4781.0067300000001</v>
      </c>
    </row>
    <row r="48" spans="1:8" s="1" customFormat="1" ht="30" x14ac:dyDescent="0.25">
      <c r="A48" s="9" t="s">
        <v>77</v>
      </c>
      <c r="B48" s="10" t="s">
        <v>67</v>
      </c>
      <c r="C48" s="32">
        <f>101916+174936+25767</f>
        <v>302619</v>
      </c>
      <c r="D48" s="32">
        <f>104976+174936+25742</f>
        <v>305654</v>
      </c>
      <c r="E48" s="32">
        <f>104970+175916+25742</f>
        <v>306628</v>
      </c>
      <c r="F48" s="7">
        <f>10133.67156+13297.86098+2008.06242</f>
        <v>25439.594959999999</v>
      </c>
      <c r="G48" s="7">
        <f>10645.36245+13957.40254+2111.88379</f>
        <v>26714.64878</v>
      </c>
      <c r="H48" s="8">
        <f t="shared" si="1"/>
        <v>26714.64878</v>
      </c>
    </row>
    <row r="49" spans="1:8" s="1" customFormat="1" ht="30" x14ac:dyDescent="0.25">
      <c r="A49" s="9" t="s">
        <v>78</v>
      </c>
      <c r="B49" s="10" t="s">
        <v>67</v>
      </c>
      <c r="C49" s="32">
        <f>540</f>
        <v>540</v>
      </c>
      <c r="D49" s="32">
        <f>140400+540</f>
        <v>140940</v>
      </c>
      <c r="E49" s="32">
        <f>146228+540</f>
        <v>146768</v>
      </c>
      <c r="F49" s="7">
        <f>0+40.54684</f>
        <v>40.546840000000003</v>
      </c>
      <c r="G49" s="7">
        <f>12467.24447+42.68462</f>
        <v>12509.92909</v>
      </c>
      <c r="H49" s="8">
        <f t="shared" si="1"/>
        <v>12509.92909</v>
      </c>
    </row>
    <row r="50" spans="1:8" s="1" customFormat="1" ht="30" x14ac:dyDescent="0.25">
      <c r="A50" s="9" t="s">
        <v>79</v>
      </c>
      <c r="B50" s="10" t="s">
        <v>67</v>
      </c>
      <c r="C50" s="32">
        <v>16560</v>
      </c>
      <c r="D50" s="32">
        <v>16560</v>
      </c>
      <c r="E50" s="32">
        <v>17829</v>
      </c>
      <c r="F50" s="7">
        <v>2250.45876</v>
      </c>
      <c r="G50" s="7">
        <v>2362.0760399999999</v>
      </c>
      <c r="H50" s="8">
        <f t="shared" si="1"/>
        <v>2362.0760399999999</v>
      </c>
    </row>
    <row r="51" spans="1:8" s="1" customFormat="1" ht="30" x14ac:dyDescent="0.25">
      <c r="A51" s="9" t="s">
        <v>80</v>
      </c>
      <c r="B51" s="10" t="s">
        <v>67</v>
      </c>
      <c r="C51" s="32">
        <v>43012</v>
      </c>
      <c r="D51" s="32">
        <v>42898</v>
      </c>
      <c r="E51" s="32">
        <v>42898</v>
      </c>
      <c r="F51" s="7">
        <v>3772.9139399999999</v>
      </c>
      <c r="G51" s="7">
        <v>3961.3086899999998</v>
      </c>
      <c r="H51" s="8">
        <f t="shared" si="1"/>
        <v>3961.3086899999998</v>
      </c>
    </row>
    <row r="52" spans="1:8" s="1" customFormat="1" ht="60" x14ac:dyDescent="0.25">
      <c r="A52" s="9" t="s">
        <v>81</v>
      </c>
      <c r="B52" s="10" t="s">
        <v>67</v>
      </c>
      <c r="C52" s="32">
        <v>15196</v>
      </c>
      <c r="D52" s="32">
        <v>15298</v>
      </c>
      <c r="E52" s="32">
        <v>15298</v>
      </c>
      <c r="F52" s="7">
        <v>133.39464000000001</v>
      </c>
      <c r="G52" s="7">
        <v>141.37028000000001</v>
      </c>
      <c r="H52" s="8">
        <f t="shared" si="1"/>
        <v>141.37028000000001</v>
      </c>
    </row>
    <row r="53" spans="1:8" s="1" customFormat="1" ht="75" x14ac:dyDescent="0.25">
      <c r="A53" s="9" t="s">
        <v>82</v>
      </c>
      <c r="B53" s="10" t="s">
        <v>75</v>
      </c>
      <c r="C53" s="32">
        <f>60+55</f>
        <v>115</v>
      </c>
      <c r="D53" s="32">
        <f>60+55</f>
        <v>115</v>
      </c>
      <c r="E53" s="32">
        <f>62+55</f>
        <v>117</v>
      </c>
      <c r="F53" s="7">
        <f>5433.08251+7088.89</f>
        <v>12521.97251</v>
      </c>
      <c r="G53" s="7">
        <f>6044.78474+7218.89</f>
        <v>13263.67474</v>
      </c>
      <c r="H53" s="8">
        <f t="shared" si="1"/>
        <v>13263.67474</v>
      </c>
    </row>
    <row r="54" spans="1:8" s="1" customFormat="1" ht="90" x14ac:dyDescent="0.25">
      <c r="A54" s="9" t="s">
        <v>83</v>
      </c>
      <c r="B54" s="10" t="s">
        <v>75</v>
      </c>
      <c r="C54" s="32">
        <v>90</v>
      </c>
      <c r="D54" s="32">
        <v>90</v>
      </c>
      <c r="E54" s="32">
        <v>94</v>
      </c>
      <c r="F54" s="7">
        <v>8385.4649700000009</v>
      </c>
      <c r="G54" s="7">
        <v>9055.1720499999992</v>
      </c>
      <c r="H54" s="8">
        <f t="shared" si="1"/>
        <v>9055.1720499999992</v>
      </c>
    </row>
    <row r="55" spans="1:8" ht="75" x14ac:dyDescent="0.25">
      <c r="A55" s="9" t="s">
        <v>84</v>
      </c>
      <c r="B55" s="10" t="s">
        <v>75</v>
      </c>
      <c r="C55" s="32">
        <v>37</v>
      </c>
      <c r="D55" s="32">
        <v>37</v>
      </c>
      <c r="E55" s="32">
        <v>37</v>
      </c>
      <c r="F55" s="7">
        <v>3651.17121</v>
      </c>
      <c r="G55" s="7">
        <v>3723.72993</v>
      </c>
      <c r="H55" s="8">
        <f t="shared" si="1"/>
        <v>3723.72993</v>
      </c>
    </row>
    <row r="56" spans="1:8" ht="30" x14ac:dyDescent="0.25">
      <c r="A56" s="9" t="s">
        <v>85</v>
      </c>
      <c r="B56" s="10" t="s">
        <v>120</v>
      </c>
      <c r="C56" s="32">
        <v>183677</v>
      </c>
      <c r="D56" s="32">
        <f>C56</f>
        <v>183677</v>
      </c>
      <c r="E56" s="32">
        <f>188784-70</f>
        <v>188714</v>
      </c>
      <c r="F56" s="7">
        <v>170166.45204999999</v>
      </c>
      <c r="G56" s="7">
        <v>164487.71113000001</v>
      </c>
      <c r="H56" s="8">
        <f t="shared" si="1"/>
        <v>164487.71113000001</v>
      </c>
    </row>
    <row r="57" spans="1:8" ht="30" x14ac:dyDescent="0.25">
      <c r="A57" s="9" t="s">
        <v>86</v>
      </c>
      <c r="B57" s="10" t="s">
        <v>120</v>
      </c>
      <c r="C57" s="32">
        <v>31395</v>
      </c>
      <c r="D57" s="32">
        <f>C57</f>
        <v>31395</v>
      </c>
      <c r="E57" s="32">
        <v>30492</v>
      </c>
      <c r="F57" s="7">
        <v>29085.70895</v>
      </c>
      <c r="G57" s="7">
        <v>28115.069879999999</v>
      </c>
      <c r="H57" s="8">
        <f t="shared" si="1"/>
        <v>28115.069879999999</v>
      </c>
    </row>
    <row r="58" spans="1:8" ht="30" x14ac:dyDescent="0.25">
      <c r="A58" s="9" t="s">
        <v>87</v>
      </c>
      <c r="B58" s="10" t="s">
        <v>117</v>
      </c>
      <c r="C58" s="7" t="s">
        <v>88</v>
      </c>
      <c r="D58" s="7" t="s">
        <v>88</v>
      </c>
      <c r="E58" s="32">
        <f>117+75</f>
        <v>192</v>
      </c>
      <c r="F58" s="7">
        <f>13170.92995+4347.61627</f>
        <v>17518.54622</v>
      </c>
      <c r="G58" s="7">
        <f>13824.17607+4576.83846</f>
        <v>18401.01453</v>
      </c>
      <c r="H58" s="8">
        <f t="shared" si="1"/>
        <v>18401.01453</v>
      </c>
    </row>
    <row r="59" spans="1:8" s="6" customFormat="1" x14ac:dyDescent="0.25">
      <c r="A59" s="16" t="s">
        <v>60</v>
      </c>
      <c r="B59" s="17"/>
      <c r="C59" s="18" t="s">
        <v>61</v>
      </c>
      <c r="D59" s="18" t="s">
        <v>61</v>
      </c>
      <c r="E59" s="18" t="s">
        <v>61</v>
      </c>
      <c r="F59" s="15">
        <f>SUM(F36:F58)</f>
        <v>1369809.6609800002</v>
      </c>
      <c r="G59" s="15">
        <f t="shared" ref="G59:H59" si="2">SUM(G36:G58)</f>
        <v>1432398.7413599999</v>
      </c>
      <c r="H59" s="15">
        <f t="shared" si="2"/>
        <v>1432398.7413599999</v>
      </c>
    </row>
    <row r="60" spans="1:8" s="4" customFormat="1" x14ac:dyDescent="0.25">
      <c r="A60" s="23" t="s">
        <v>89</v>
      </c>
      <c r="B60" s="23"/>
      <c r="C60" s="23"/>
      <c r="D60" s="23"/>
      <c r="E60" s="23"/>
      <c r="F60" s="23"/>
      <c r="G60" s="23"/>
      <c r="H60" s="23"/>
    </row>
    <row r="61" spans="1:8" ht="30" x14ac:dyDescent="0.25">
      <c r="A61" s="9" t="s">
        <v>90</v>
      </c>
      <c r="B61" s="10" t="s">
        <v>119</v>
      </c>
      <c r="C61" s="7">
        <v>6437.77</v>
      </c>
      <c r="D61" s="7">
        <v>6477.4199999999964</v>
      </c>
      <c r="E61" s="7">
        <v>6452.8899999999976</v>
      </c>
      <c r="F61" s="7">
        <f>463085.038+18506.288</f>
        <v>481591.326</v>
      </c>
      <c r="G61" s="7">
        <v>465416.16100000002</v>
      </c>
      <c r="H61" s="8">
        <v>465416.16100000002</v>
      </c>
    </row>
    <row r="62" spans="1:8" s="1" customFormat="1" ht="30" x14ac:dyDescent="0.25">
      <c r="A62" s="9" t="s">
        <v>91</v>
      </c>
      <c r="B62" s="10" t="s">
        <v>119</v>
      </c>
      <c r="C62" s="7">
        <v>1431.94</v>
      </c>
      <c r="D62" s="7">
        <v>1455.2699999999998</v>
      </c>
      <c r="E62" s="7">
        <v>1454.51</v>
      </c>
      <c r="F62" s="7">
        <v>44995.000999999997</v>
      </c>
      <c r="G62" s="7">
        <v>45594.684999999998</v>
      </c>
      <c r="H62" s="8">
        <v>45594.684999999998</v>
      </c>
    </row>
    <row r="63" spans="1:8" s="1" customFormat="1" x14ac:dyDescent="0.25">
      <c r="A63" s="9" t="s">
        <v>92</v>
      </c>
      <c r="B63" s="10" t="s">
        <v>119</v>
      </c>
      <c r="C63" s="7">
        <v>167.66</v>
      </c>
      <c r="D63" s="7">
        <v>167.66</v>
      </c>
      <c r="E63" s="7">
        <v>179.32</v>
      </c>
      <c r="F63" s="7">
        <v>6711.8310000000001</v>
      </c>
      <c r="G63" s="7">
        <v>6711.8310000000001</v>
      </c>
      <c r="H63" s="8">
        <v>6711.8310000000001</v>
      </c>
    </row>
    <row r="64" spans="1:8" s="1" customFormat="1" x14ac:dyDescent="0.25">
      <c r="A64" s="9" t="s">
        <v>93</v>
      </c>
      <c r="B64" s="10" t="s">
        <v>119</v>
      </c>
      <c r="C64" s="7">
        <v>74.98</v>
      </c>
      <c r="D64" s="7">
        <v>74.97999999999999</v>
      </c>
      <c r="E64" s="7">
        <v>76.309999999999988</v>
      </c>
      <c r="F64" s="7">
        <v>1167.2909999999999</v>
      </c>
      <c r="G64" s="7">
        <v>1217.7270000000001</v>
      </c>
      <c r="H64" s="8">
        <v>1217.7270000000001</v>
      </c>
    </row>
    <row r="65" spans="1:8" s="1" customFormat="1" x14ac:dyDescent="0.25">
      <c r="A65" s="9" t="s">
        <v>94</v>
      </c>
      <c r="B65" s="10" t="s">
        <v>119</v>
      </c>
      <c r="C65" s="7">
        <v>45.33</v>
      </c>
      <c r="D65" s="7">
        <v>45.33</v>
      </c>
      <c r="E65" s="7">
        <v>45.33</v>
      </c>
      <c r="F65" s="7">
        <v>4236.6580000000004</v>
      </c>
      <c r="G65" s="7">
        <v>4236.6580000000004</v>
      </c>
      <c r="H65" s="8">
        <v>4236.6580000000004</v>
      </c>
    </row>
    <row r="66" spans="1:8" s="1" customFormat="1" ht="30" x14ac:dyDescent="0.25">
      <c r="A66" s="9" t="s">
        <v>95</v>
      </c>
      <c r="B66" s="10" t="s">
        <v>119</v>
      </c>
      <c r="C66" s="7">
        <v>93.66</v>
      </c>
      <c r="D66" s="7">
        <v>93.66</v>
      </c>
      <c r="E66" s="7">
        <v>95.33</v>
      </c>
      <c r="F66" s="7">
        <v>1700.443</v>
      </c>
      <c r="G66" s="7">
        <v>1704.4079999999999</v>
      </c>
      <c r="H66" s="8">
        <v>1704.4079999999999</v>
      </c>
    </row>
    <row r="67" spans="1:8" s="1" customFormat="1" ht="30" x14ac:dyDescent="0.25">
      <c r="A67" s="9" t="s">
        <v>96</v>
      </c>
      <c r="B67" s="10" t="s">
        <v>67</v>
      </c>
      <c r="C67" s="32">
        <v>1760</v>
      </c>
      <c r="D67" s="32">
        <v>1760</v>
      </c>
      <c r="E67" s="32">
        <v>1760</v>
      </c>
      <c r="F67" s="7">
        <v>143.28200000000001</v>
      </c>
      <c r="G67" s="7">
        <v>143.28200000000001</v>
      </c>
      <c r="H67" s="8">
        <v>143.28200000000001</v>
      </c>
    </row>
    <row r="68" spans="1:8" s="1" customFormat="1" ht="45" x14ac:dyDescent="0.25">
      <c r="A68" s="9" t="s">
        <v>97</v>
      </c>
      <c r="B68" s="10" t="s">
        <v>119</v>
      </c>
      <c r="C68" s="7">
        <v>3154.96</v>
      </c>
      <c r="D68" s="7">
        <v>3111.29</v>
      </c>
      <c r="E68" s="31">
        <v>3145.6</v>
      </c>
      <c r="F68" s="7">
        <v>6573.9520000000002</v>
      </c>
      <c r="G68" s="7">
        <v>6399.2460000000001</v>
      </c>
      <c r="H68" s="8">
        <v>6399.2460000000001</v>
      </c>
    </row>
    <row r="69" spans="1:8" s="1" customFormat="1" ht="30" x14ac:dyDescent="0.25">
      <c r="A69" s="9" t="s">
        <v>98</v>
      </c>
      <c r="B69" s="10" t="s">
        <v>119</v>
      </c>
      <c r="C69" s="32">
        <v>224</v>
      </c>
      <c r="D69" s="32">
        <v>224</v>
      </c>
      <c r="E69" s="7">
        <v>218.75</v>
      </c>
      <c r="F69" s="7">
        <v>75539.543999999994</v>
      </c>
      <c r="G69" s="7">
        <v>76607.101999999999</v>
      </c>
      <c r="H69" s="8">
        <v>76607.101999999999</v>
      </c>
    </row>
    <row r="70" spans="1:8" s="1" customFormat="1" x14ac:dyDescent="0.25">
      <c r="A70" s="9" t="s">
        <v>99</v>
      </c>
      <c r="B70" s="10" t="s">
        <v>338</v>
      </c>
      <c r="C70" s="32">
        <v>40</v>
      </c>
      <c r="D70" s="32">
        <v>40</v>
      </c>
      <c r="E70" s="32">
        <v>40</v>
      </c>
      <c r="F70" s="7">
        <v>4476.3580000000002</v>
      </c>
      <c r="G70" s="7">
        <v>4476.3580000000002</v>
      </c>
      <c r="H70" s="8">
        <v>4476.3580000000002</v>
      </c>
    </row>
    <row r="71" spans="1:8" s="1" customFormat="1" ht="30" x14ac:dyDescent="0.25">
      <c r="A71" s="9" t="s">
        <v>100</v>
      </c>
      <c r="B71" s="10" t="s">
        <v>75</v>
      </c>
      <c r="C71" s="32">
        <v>540</v>
      </c>
      <c r="D71" s="32">
        <v>790</v>
      </c>
      <c r="E71" s="32">
        <v>986</v>
      </c>
      <c r="F71" s="7">
        <v>8546.5820000000003</v>
      </c>
      <c r="G71" s="7">
        <v>9917.1589999999997</v>
      </c>
      <c r="H71" s="8">
        <v>9917.1589999999997</v>
      </c>
    </row>
    <row r="72" spans="1:8" s="1" customFormat="1" ht="45" x14ac:dyDescent="0.25">
      <c r="A72" s="9" t="s">
        <v>101</v>
      </c>
      <c r="B72" s="10" t="s">
        <v>75</v>
      </c>
      <c r="C72" s="32">
        <v>135</v>
      </c>
      <c r="D72" s="32">
        <v>137</v>
      </c>
      <c r="E72" s="32">
        <v>136</v>
      </c>
      <c r="F72" s="7">
        <v>6611.8789999999999</v>
      </c>
      <c r="G72" s="7">
        <v>6709.83</v>
      </c>
      <c r="H72" s="8">
        <v>6709.83</v>
      </c>
    </row>
    <row r="73" spans="1:8" s="1" customFormat="1" ht="30" x14ac:dyDescent="0.25">
      <c r="A73" s="9" t="s">
        <v>102</v>
      </c>
      <c r="B73" s="10" t="s">
        <v>75</v>
      </c>
      <c r="C73" s="32">
        <v>295</v>
      </c>
      <c r="D73" s="32">
        <v>315</v>
      </c>
      <c r="E73" s="32">
        <v>329</v>
      </c>
      <c r="F73" s="7">
        <f>6163.617+37.799</f>
        <v>6201.4160000000002</v>
      </c>
      <c r="G73" s="7">
        <v>6578.7879999999996</v>
      </c>
      <c r="H73" s="8">
        <v>6578.7879999999996</v>
      </c>
    </row>
    <row r="74" spans="1:8" s="1" customFormat="1" ht="30" x14ac:dyDescent="0.25">
      <c r="A74" s="9" t="s">
        <v>103</v>
      </c>
      <c r="B74" s="10" t="s">
        <v>75</v>
      </c>
      <c r="C74" s="32">
        <v>310</v>
      </c>
      <c r="D74" s="32">
        <v>430</v>
      </c>
      <c r="E74" s="32">
        <v>492</v>
      </c>
      <c r="F74" s="7">
        <v>19379.646000000001</v>
      </c>
      <c r="G74" s="7">
        <v>27084.982</v>
      </c>
      <c r="H74" s="8">
        <v>27084.982</v>
      </c>
    </row>
    <row r="75" spans="1:8" ht="30" x14ac:dyDescent="0.25">
      <c r="A75" s="9" t="s">
        <v>104</v>
      </c>
      <c r="B75" s="10" t="s">
        <v>75</v>
      </c>
      <c r="C75" s="32">
        <v>110</v>
      </c>
      <c r="D75" s="32">
        <v>110</v>
      </c>
      <c r="E75" s="32">
        <v>148</v>
      </c>
      <c r="F75" s="7">
        <v>10702.300999999999</v>
      </c>
      <c r="G75" s="7">
        <v>10702.300999999999</v>
      </c>
      <c r="H75" s="8">
        <v>10702.300999999999</v>
      </c>
    </row>
    <row r="76" spans="1:8" ht="30" x14ac:dyDescent="0.25">
      <c r="A76" s="9" t="s">
        <v>105</v>
      </c>
      <c r="B76" s="10" t="s">
        <v>75</v>
      </c>
      <c r="C76" s="32">
        <v>32</v>
      </c>
      <c r="D76" s="32">
        <v>37</v>
      </c>
      <c r="E76" s="32">
        <v>37</v>
      </c>
      <c r="F76" s="7">
        <v>4977.491</v>
      </c>
      <c r="G76" s="7">
        <v>5755.2240000000002</v>
      </c>
      <c r="H76" s="8">
        <v>5755.2240000000002</v>
      </c>
    </row>
    <row r="77" spans="1:8" ht="30" x14ac:dyDescent="0.25">
      <c r="A77" s="9" t="s">
        <v>106</v>
      </c>
      <c r="B77" s="10" t="s">
        <v>75</v>
      </c>
      <c r="C77" s="32">
        <v>92</v>
      </c>
      <c r="D77" s="32">
        <v>97</v>
      </c>
      <c r="E77" s="32">
        <v>97</v>
      </c>
      <c r="F77" s="7">
        <v>4012.0970000000002</v>
      </c>
      <c r="G77" s="7">
        <v>4230.1459999999997</v>
      </c>
      <c r="H77" s="8">
        <v>4230.1459999999997</v>
      </c>
    </row>
    <row r="78" spans="1:8" ht="75" x14ac:dyDescent="0.25">
      <c r="A78" s="9" t="s">
        <v>107</v>
      </c>
      <c r="B78" s="10" t="s">
        <v>75</v>
      </c>
      <c r="C78" s="32">
        <v>8</v>
      </c>
      <c r="D78" s="32">
        <v>11</v>
      </c>
      <c r="E78" s="32">
        <v>11</v>
      </c>
      <c r="F78" s="7">
        <v>3262.0970000000002</v>
      </c>
      <c r="G78" s="7">
        <v>4485.384</v>
      </c>
      <c r="H78" s="8">
        <v>4485.384</v>
      </c>
    </row>
    <row r="79" spans="1:8" ht="45" x14ac:dyDescent="0.25">
      <c r="A79" s="9" t="s">
        <v>108</v>
      </c>
      <c r="B79" s="10" t="s">
        <v>75</v>
      </c>
      <c r="C79" s="32">
        <v>11</v>
      </c>
      <c r="D79" s="32">
        <v>11</v>
      </c>
      <c r="E79" s="32">
        <v>12</v>
      </c>
      <c r="F79" s="7">
        <v>4104.8739999999998</v>
      </c>
      <c r="G79" s="7">
        <v>4104.8739999999998</v>
      </c>
      <c r="H79" s="8">
        <v>4104.8739999999998</v>
      </c>
    </row>
    <row r="80" spans="1:8" s="5" customFormat="1" x14ac:dyDescent="0.25">
      <c r="A80" s="19" t="s">
        <v>60</v>
      </c>
      <c r="B80" s="20"/>
      <c r="C80" s="18" t="s">
        <v>61</v>
      </c>
      <c r="D80" s="18" t="s">
        <v>61</v>
      </c>
      <c r="E80" s="18" t="s">
        <v>61</v>
      </c>
      <c r="F80" s="15">
        <f>SUM(F61:F79)</f>
        <v>694934.0689999999</v>
      </c>
      <c r="G80" s="15">
        <f t="shared" ref="G80:H80" si="3">SUM(G61:G79)</f>
        <v>692076.14599999983</v>
      </c>
      <c r="H80" s="15">
        <f t="shared" si="3"/>
        <v>692076.14599999983</v>
      </c>
    </row>
    <row r="81" spans="1:8" s="4" customFormat="1" x14ac:dyDescent="0.25">
      <c r="A81" s="23" t="s">
        <v>109</v>
      </c>
      <c r="B81" s="23"/>
      <c r="C81" s="23"/>
      <c r="D81" s="23"/>
      <c r="E81" s="23"/>
      <c r="F81" s="23"/>
      <c r="G81" s="23"/>
      <c r="H81" s="23"/>
    </row>
    <row r="82" spans="1:8" ht="30" x14ac:dyDescent="0.25">
      <c r="A82" s="9" t="s">
        <v>110</v>
      </c>
      <c r="B82" s="10" t="s">
        <v>119</v>
      </c>
      <c r="C82" s="32">
        <v>64</v>
      </c>
      <c r="D82" s="32">
        <v>94</v>
      </c>
      <c r="E82" s="32">
        <v>94</v>
      </c>
      <c r="F82" s="7">
        <v>2005.838</v>
      </c>
      <c r="G82" s="7">
        <v>2010.6003700000001</v>
      </c>
      <c r="H82" s="8">
        <v>2010.6003700000001</v>
      </c>
    </row>
    <row r="83" spans="1:8" ht="45" x14ac:dyDescent="0.25">
      <c r="A83" s="9" t="s">
        <v>111</v>
      </c>
      <c r="B83" s="10" t="s">
        <v>119</v>
      </c>
      <c r="C83" s="32">
        <v>64</v>
      </c>
      <c r="D83" s="32">
        <v>94</v>
      </c>
      <c r="E83" s="32">
        <v>94</v>
      </c>
      <c r="F83" s="7">
        <v>42122.593999999997</v>
      </c>
      <c r="G83" s="7">
        <v>42222.608</v>
      </c>
      <c r="H83" s="8">
        <v>42222.608</v>
      </c>
    </row>
    <row r="84" spans="1:8" x14ac:dyDescent="0.25">
      <c r="A84" s="9" t="s">
        <v>112</v>
      </c>
      <c r="B84" s="10" t="s">
        <v>119</v>
      </c>
      <c r="C84" s="32">
        <v>64</v>
      </c>
      <c r="D84" s="32">
        <v>94</v>
      </c>
      <c r="E84" s="32">
        <v>94</v>
      </c>
      <c r="F84" s="7">
        <v>4011.6759999999999</v>
      </c>
      <c r="G84" s="7">
        <v>4021.2007699999999</v>
      </c>
      <c r="H84" s="8">
        <v>4021.2007699999999</v>
      </c>
    </row>
    <row r="85" spans="1:8" ht="60" x14ac:dyDescent="0.25">
      <c r="A85" s="9" t="s">
        <v>113</v>
      </c>
      <c r="B85" s="10" t="s">
        <v>119</v>
      </c>
      <c r="C85" s="32">
        <v>1170</v>
      </c>
      <c r="D85" s="32">
        <v>1170</v>
      </c>
      <c r="E85" s="32">
        <v>1170</v>
      </c>
      <c r="F85" s="7">
        <v>12330.611000000001</v>
      </c>
      <c r="G85" s="7">
        <v>12331.611000000001</v>
      </c>
      <c r="H85" s="8">
        <v>12331.611000000001</v>
      </c>
    </row>
    <row r="86" spans="1:8" x14ac:dyDescent="0.25">
      <c r="A86" s="9" t="s">
        <v>114</v>
      </c>
      <c r="B86" s="10" t="s">
        <v>119</v>
      </c>
      <c r="C86" s="32">
        <v>10</v>
      </c>
      <c r="D86" s="32">
        <v>26</v>
      </c>
      <c r="E86" s="32">
        <v>26</v>
      </c>
      <c r="F86" s="7">
        <v>1504.3779999999999</v>
      </c>
      <c r="G86" s="7">
        <v>1507.95029</v>
      </c>
      <c r="H86" s="8">
        <v>1507.95029</v>
      </c>
    </row>
    <row r="87" spans="1:8" ht="45" x14ac:dyDescent="0.25">
      <c r="A87" s="9" t="s">
        <v>115</v>
      </c>
      <c r="B87" s="10" t="s">
        <v>119</v>
      </c>
      <c r="C87" s="32">
        <v>40</v>
      </c>
      <c r="D87" s="32">
        <v>40</v>
      </c>
      <c r="E87" s="32">
        <v>40</v>
      </c>
      <c r="F87" s="7">
        <v>5371.0389999999998</v>
      </c>
      <c r="G87" s="7">
        <v>5371.0389999999998</v>
      </c>
      <c r="H87" s="8">
        <v>5371.0389999999998</v>
      </c>
    </row>
    <row r="88" spans="1:8" ht="120" x14ac:dyDescent="0.25">
      <c r="A88" s="9" t="s">
        <v>121</v>
      </c>
      <c r="B88" s="10" t="s">
        <v>119</v>
      </c>
      <c r="C88" s="32">
        <v>154218</v>
      </c>
      <c r="D88" s="32">
        <v>160976</v>
      </c>
      <c r="E88" s="32">
        <v>160976</v>
      </c>
      <c r="F88" s="7">
        <v>371955.76500000001</v>
      </c>
      <c r="G88" s="7">
        <v>396385.5802899999</v>
      </c>
      <c r="H88" s="8">
        <v>396385.5802899999</v>
      </c>
    </row>
    <row r="89" spans="1:8" ht="120" x14ac:dyDescent="0.25">
      <c r="A89" s="9" t="s">
        <v>122</v>
      </c>
      <c r="B89" s="10" t="s">
        <v>119</v>
      </c>
      <c r="C89" s="32">
        <v>13704.5</v>
      </c>
      <c r="D89" s="32">
        <v>13368.5</v>
      </c>
      <c r="E89" s="32">
        <v>13957</v>
      </c>
      <c r="F89" s="7">
        <v>112980.344</v>
      </c>
      <c r="G89" s="7">
        <v>111035.088</v>
      </c>
      <c r="H89" s="8">
        <v>110950.976</v>
      </c>
    </row>
    <row r="90" spans="1:8" ht="120" x14ac:dyDescent="0.25">
      <c r="A90" s="9" t="s">
        <v>123</v>
      </c>
      <c r="B90" s="10" t="s">
        <v>119</v>
      </c>
      <c r="C90" s="32">
        <v>2181</v>
      </c>
      <c r="D90" s="32">
        <v>2125</v>
      </c>
      <c r="E90" s="32">
        <v>2051</v>
      </c>
      <c r="F90" s="7">
        <v>615371.21</v>
      </c>
      <c r="G90" s="7">
        <v>663339.72311000002</v>
      </c>
      <c r="H90" s="8">
        <v>663339.72311000002</v>
      </c>
    </row>
    <row r="91" spans="1:8" ht="45" x14ac:dyDescent="0.25">
      <c r="A91" s="9" t="s">
        <v>116</v>
      </c>
      <c r="B91" s="10" t="s">
        <v>117</v>
      </c>
      <c r="C91" s="32">
        <v>25079</v>
      </c>
      <c r="D91" s="32">
        <v>24031</v>
      </c>
      <c r="E91" s="32">
        <v>24031</v>
      </c>
      <c r="F91" s="7">
        <v>4402.17</v>
      </c>
      <c r="G91" s="7">
        <v>3898.52</v>
      </c>
      <c r="H91" s="8">
        <v>3898.52</v>
      </c>
    </row>
    <row r="92" spans="1:8" s="5" customFormat="1" x14ac:dyDescent="0.25">
      <c r="A92" s="21" t="s">
        <v>60</v>
      </c>
      <c r="B92" s="22"/>
      <c r="C92" s="18" t="s">
        <v>61</v>
      </c>
      <c r="D92" s="18" t="s">
        <v>61</v>
      </c>
      <c r="E92" s="18" t="s">
        <v>61</v>
      </c>
      <c r="F92" s="15">
        <f>SUM(F82:F91)</f>
        <v>1172055.625</v>
      </c>
      <c r="G92" s="15">
        <f t="shared" ref="G92:H92" si="4">SUM(G82:G91)</f>
        <v>1242123.92083</v>
      </c>
      <c r="H92" s="15">
        <f t="shared" si="4"/>
        <v>1242039.80883</v>
      </c>
    </row>
    <row r="93" spans="1:8" x14ac:dyDescent="0.25">
      <c r="A93" s="23" t="s">
        <v>124</v>
      </c>
      <c r="B93" s="23"/>
      <c r="C93" s="23"/>
      <c r="D93" s="23"/>
      <c r="E93" s="23"/>
      <c r="F93" s="23"/>
      <c r="G93" s="23"/>
      <c r="H93" s="23"/>
    </row>
    <row r="94" spans="1:8" ht="45" x14ac:dyDescent="0.25">
      <c r="A94" s="9" t="s">
        <v>125</v>
      </c>
      <c r="B94" s="10" t="s">
        <v>75</v>
      </c>
      <c r="C94" s="32">
        <v>213411</v>
      </c>
      <c r="D94" s="32">
        <v>213411</v>
      </c>
      <c r="E94" s="32">
        <v>213415</v>
      </c>
      <c r="F94" s="7">
        <v>17892.38</v>
      </c>
      <c r="G94" s="7">
        <v>18819.7</v>
      </c>
      <c r="H94" s="8">
        <v>18819.7</v>
      </c>
    </row>
    <row r="95" spans="1:8" ht="45" x14ac:dyDescent="0.25">
      <c r="A95" s="9" t="s">
        <v>126</v>
      </c>
      <c r="B95" s="10" t="s">
        <v>75</v>
      </c>
      <c r="C95" s="32">
        <v>29500</v>
      </c>
      <c r="D95" s="32">
        <v>29500</v>
      </c>
      <c r="E95" s="32">
        <v>29510</v>
      </c>
      <c r="F95" s="7">
        <v>2191.3000000000002</v>
      </c>
      <c r="G95" s="7">
        <v>2613.9</v>
      </c>
      <c r="H95" s="8">
        <v>2613.9</v>
      </c>
    </row>
    <row r="96" spans="1:8" ht="30" x14ac:dyDescent="0.25">
      <c r="A96" s="9" t="s">
        <v>127</v>
      </c>
      <c r="B96" s="10" t="s">
        <v>75</v>
      </c>
      <c r="C96" s="32">
        <v>17363</v>
      </c>
      <c r="D96" s="32">
        <v>17363</v>
      </c>
      <c r="E96" s="32">
        <v>17365</v>
      </c>
      <c r="F96" s="7">
        <v>3108.4</v>
      </c>
      <c r="G96" s="7">
        <v>3659.4</v>
      </c>
      <c r="H96" s="8">
        <v>3659.4</v>
      </c>
    </row>
    <row r="97" spans="1:8" ht="45" x14ac:dyDescent="0.25">
      <c r="A97" s="9" t="s">
        <v>128</v>
      </c>
      <c r="B97" s="10" t="s">
        <v>75</v>
      </c>
      <c r="C97" s="32">
        <v>617900</v>
      </c>
      <c r="D97" s="32">
        <v>617900</v>
      </c>
      <c r="E97" s="32">
        <v>618532</v>
      </c>
      <c r="F97" s="7">
        <v>12618.06</v>
      </c>
      <c r="G97" s="7">
        <v>15160.35</v>
      </c>
      <c r="H97" s="8">
        <v>15160.35</v>
      </c>
    </row>
    <row r="98" spans="1:8" ht="30" x14ac:dyDescent="0.25">
      <c r="A98" s="9" t="s">
        <v>129</v>
      </c>
      <c r="B98" s="10" t="s">
        <v>75</v>
      </c>
      <c r="C98" s="32">
        <v>1700000</v>
      </c>
      <c r="D98" s="32">
        <v>1700000</v>
      </c>
      <c r="E98" s="32">
        <v>1712500</v>
      </c>
      <c r="F98" s="7">
        <v>9812</v>
      </c>
      <c r="G98" s="7">
        <v>12023.7</v>
      </c>
      <c r="H98" s="8">
        <v>12023.7</v>
      </c>
    </row>
    <row r="99" spans="1:8" ht="30" x14ac:dyDescent="0.25">
      <c r="A99" s="9" t="s">
        <v>130</v>
      </c>
      <c r="B99" s="10" t="s">
        <v>119</v>
      </c>
      <c r="C99" s="32">
        <v>329327</v>
      </c>
      <c r="D99" s="32">
        <v>329327</v>
      </c>
      <c r="E99" s="32">
        <v>350209</v>
      </c>
      <c r="F99" s="7">
        <v>28251.96</v>
      </c>
      <c r="G99" s="7">
        <v>33330.44</v>
      </c>
      <c r="H99" s="8">
        <v>33330.44</v>
      </c>
    </row>
    <row r="100" spans="1:8" ht="45" x14ac:dyDescent="0.25">
      <c r="A100" s="9" t="s">
        <v>131</v>
      </c>
      <c r="B100" s="10" t="s">
        <v>75</v>
      </c>
      <c r="C100" s="32">
        <v>246171</v>
      </c>
      <c r="D100" s="32">
        <v>246171</v>
      </c>
      <c r="E100" s="32">
        <v>258964</v>
      </c>
      <c r="F100" s="7">
        <v>34335.910000000003</v>
      </c>
      <c r="G100" s="7">
        <v>33597.299999999996</v>
      </c>
      <c r="H100" s="8">
        <v>33597.299999999996</v>
      </c>
    </row>
    <row r="101" spans="1:8" ht="30" x14ac:dyDescent="0.25">
      <c r="A101" s="9" t="s">
        <v>132</v>
      </c>
      <c r="B101" s="10" t="s">
        <v>75</v>
      </c>
      <c r="C101" s="32">
        <v>463</v>
      </c>
      <c r="D101" s="32">
        <v>463</v>
      </c>
      <c r="E101" s="32">
        <v>479</v>
      </c>
      <c r="F101" s="7">
        <v>14370.279999999999</v>
      </c>
      <c r="G101" s="7">
        <v>19707.27</v>
      </c>
      <c r="H101" s="8">
        <v>19707.27</v>
      </c>
    </row>
    <row r="102" spans="1:8" ht="30" x14ac:dyDescent="0.25">
      <c r="A102" s="9" t="s">
        <v>133</v>
      </c>
      <c r="B102" s="10" t="s">
        <v>75</v>
      </c>
      <c r="C102" s="32">
        <v>45</v>
      </c>
      <c r="D102" s="32">
        <v>45</v>
      </c>
      <c r="E102" s="32">
        <v>55</v>
      </c>
      <c r="F102" s="7">
        <v>5036.25</v>
      </c>
      <c r="G102" s="7">
        <v>5297.59</v>
      </c>
      <c r="H102" s="8">
        <v>5297.59</v>
      </c>
    </row>
    <row r="103" spans="1:8" ht="30" x14ac:dyDescent="0.25">
      <c r="A103" s="9" t="s">
        <v>134</v>
      </c>
      <c r="B103" s="10" t="s">
        <v>75</v>
      </c>
      <c r="C103" s="32">
        <v>71</v>
      </c>
      <c r="D103" s="32">
        <v>71</v>
      </c>
      <c r="E103" s="32">
        <v>71</v>
      </c>
      <c r="F103" s="7">
        <v>4115.95</v>
      </c>
      <c r="G103" s="7">
        <v>4185.53</v>
      </c>
      <c r="H103" s="8">
        <v>4185.53</v>
      </c>
    </row>
    <row r="104" spans="1:8" ht="45" x14ac:dyDescent="0.25">
      <c r="A104" s="9" t="s">
        <v>135</v>
      </c>
      <c r="B104" s="10" t="s">
        <v>339</v>
      </c>
      <c r="C104" s="31">
        <v>493749.5</v>
      </c>
      <c r="D104" s="31">
        <v>493749.5</v>
      </c>
      <c r="E104" s="32">
        <v>510447</v>
      </c>
      <c r="F104" s="7">
        <v>1624.7</v>
      </c>
      <c r="G104" s="7">
        <v>1624.7</v>
      </c>
      <c r="H104" s="8">
        <v>1624.7</v>
      </c>
    </row>
    <row r="105" spans="1:8" x14ac:dyDescent="0.25">
      <c r="A105" s="9" t="s">
        <v>136</v>
      </c>
      <c r="B105" s="10" t="s">
        <v>75</v>
      </c>
      <c r="C105" s="32">
        <v>871</v>
      </c>
      <c r="D105" s="32">
        <v>871</v>
      </c>
      <c r="E105" s="32">
        <v>959</v>
      </c>
      <c r="F105" s="7">
        <v>7803.8099999999995</v>
      </c>
      <c r="G105" s="7">
        <v>8146.34</v>
      </c>
      <c r="H105" s="8">
        <v>8146.34</v>
      </c>
    </row>
    <row r="106" spans="1:8" ht="30" x14ac:dyDescent="0.25">
      <c r="A106" s="9" t="s">
        <v>137</v>
      </c>
      <c r="B106" s="10" t="s">
        <v>67</v>
      </c>
      <c r="C106" s="32">
        <v>8500</v>
      </c>
      <c r="D106" s="32">
        <v>8500</v>
      </c>
      <c r="E106" s="32">
        <v>9520</v>
      </c>
      <c r="F106" s="7">
        <v>5120.72</v>
      </c>
      <c r="G106" s="7">
        <v>5414.38</v>
      </c>
      <c r="H106" s="8">
        <v>5414.38</v>
      </c>
    </row>
    <row r="107" spans="1:8" ht="90" x14ac:dyDescent="0.25">
      <c r="A107" s="9" t="s">
        <v>138</v>
      </c>
      <c r="B107" s="10" t="s">
        <v>339</v>
      </c>
      <c r="C107" s="7">
        <v>579264.51</v>
      </c>
      <c r="D107" s="7">
        <v>586649.21</v>
      </c>
      <c r="E107" s="7">
        <v>586649.21</v>
      </c>
      <c r="F107" s="7">
        <v>23193.72</v>
      </c>
      <c r="G107" s="7">
        <v>27322.51</v>
      </c>
      <c r="H107" s="8">
        <v>27322.51</v>
      </c>
    </row>
    <row r="108" spans="1:8" ht="30" x14ac:dyDescent="0.25">
      <c r="A108" s="9" t="s">
        <v>139</v>
      </c>
      <c r="B108" s="10" t="s">
        <v>119</v>
      </c>
      <c r="C108" s="32">
        <v>198</v>
      </c>
      <c r="D108" s="32">
        <v>12980</v>
      </c>
      <c r="E108" s="32">
        <v>22989</v>
      </c>
      <c r="F108" s="7">
        <v>236.9</v>
      </c>
      <c r="G108" s="7">
        <v>6587.7</v>
      </c>
      <c r="H108" s="8">
        <v>6587.7</v>
      </c>
    </row>
    <row r="109" spans="1:8" x14ac:dyDescent="0.25">
      <c r="A109" s="9" t="s">
        <v>140</v>
      </c>
      <c r="B109" s="10" t="s">
        <v>75</v>
      </c>
      <c r="C109" s="32">
        <v>200</v>
      </c>
      <c r="D109" s="32">
        <v>200</v>
      </c>
      <c r="E109" s="32">
        <v>216</v>
      </c>
      <c r="F109" s="7">
        <v>174.7</v>
      </c>
      <c r="G109" s="7">
        <v>284.39999999999998</v>
      </c>
      <c r="H109" s="8">
        <v>284.39999999999998</v>
      </c>
    </row>
    <row r="110" spans="1:8" ht="60" x14ac:dyDescent="0.25">
      <c r="A110" s="9" t="s">
        <v>141</v>
      </c>
      <c r="B110" s="10" t="s">
        <v>75</v>
      </c>
      <c r="C110" s="32">
        <v>5</v>
      </c>
      <c r="D110" s="32">
        <v>5</v>
      </c>
      <c r="E110" s="32">
        <v>5</v>
      </c>
      <c r="F110" s="7">
        <v>1570.7</v>
      </c>
      <c r="G110" s="7">
        <v>2452.3000000000002</v>
      </c>
      <c r="H110" s="8">
        <v>2452.3000000000002</v>
      </c>
    </row>
    <row r="111" spans="1:8" ht="60" x14ac:dyDescent="0.25">
      <c r="A111" s="9" t="s">
        <v>142</v>
      </c>
      <c r="B111" s="10" t="s">
        <v>75</v>
      </c>
      <c r="C111" s="32">
        <v>25</v>
      </c>
      <c r="D111" s="32">
        <v>25</v>
      </c>
      <c r="E111" s="32">
        <v>32</v>
      </c>
      <c r="F111" s="7">
        <v>1570.7</v>
      </c>
      <c r="G111" s="7">
        <v>2519.9</v>
      </c>
      <c r="H111" s="8">
        <v>2519.9</v>
      </c>
    </row>
    <row r="112" spans="1:8" ht="60" x14ac:dyDescent="0.25">
      <c r="A112" s="9" t="s">
        <v>143</v>
      </c>
      <c r="B112" s="10" t="s">
        <v>75</v>
      </c>
      <c r="C112" s="32">
        <v>4</v>
      </c>
      <c r="D112" s="32">
        <v>4</v>
      </c>
      <c r="E112" s="32">
        <v>4</v>
      </c>
      <c r="F112" s="7">
        <v>349.3</v>
      </c>
      <c r="G112" s="7">
        <v>568.9</v>
      </c>
      <c r="H112" s="8">
        <v>568.9</v>
      </c>
    </row>
    <row r="113" spans="1:8" x14ac:dyDescent="0.25">
      <c r="A113" s="9" t="s">
        <v>144</v>
      </c>
      <c r="B113" s="10" t="s">
        <v>75</v>
      </c>
      <c r="C113" s="32">
        <v>25</v>
      </c>
      <c r="D113" s="32">
        <v>25</v>
      </c>
      <c r="E113" s="32">
        <v>25</v>
      </c>
      <c r="F113" s="7">
        <v>524.70000000000005</v>
      </c>
      <c r="G113" s="7">
        <v>584.4</v>
      </c>
      <c r="H113" s="8">
        <v>584.4</v>
      </c>
    </row>
    <row r="114" spans="1:8" ht="60" x14ac:dyDescent="0.25">
      <c r="A114" s="9" t="s">
        <v>145</v>
      </c>
      <c r="B114" s="10" t="s">
        <v>75</v>
      </c>
      <c r="C114" s="32">
        <v>17</v>
      </c>
      <c r="D114" s="32">
        <v>17</v>
      </c>
      <c r="E114" s="32">
        <v>18</v>
      </c>
      <c r="F114" s="7">
        <v>643.70000000000005</v>
      </c>
      <c r="G114" s="7">
        <v>695.1</v>
      </c>
      <c r="H114" s="8">
        <v>695.1</v>
      </c>
    </row>
    <row r="115" spans="1:8" ht="60" x14ac:dyDescent="0.25">
      <c r="A115" s="9" t="s">
        <v>146</v>
      </c>
      <c r="B115" s="10" t="s">
        <v>75</v>
      </c>
      <c r="C115" s="32">
        <v>35</v>
      </c>
      <c r="D115" s="32">
        <v>35</v>
      </c>
      <c r="E115" s="32">
        <v>37</v>
      </c>
      <c r="F115" s="7">
        <v>1861.3</v>
      </c>
      <c r="G115" s="7">
        <v>2004.8</v>
      </c>
      <c r="H115" s="8">
        <v>2004.8</v>
      </c>
    </row>
    <row r="116" spans="1:8" ht="60" x14ac:dyDescent="0.25">
      <c r="A116" s="9" t="s">
        <v>147</v>
      </c>
      <c r="B116" s="10" t="s">
        <v>75</v>
      </c>
      <c r="C116" s="32">
        <v>35</v>
      </c>
      <c r="D116" s="32">
        <v>35</v>
      </c>
      <c r="E116" s="32">
        <v>37</v>
      </c>
      <c r="F116" s="7">
        <v>24952.68</v>
      </c>
      <c r="G116" s="7">
        <v>19217.849999999999</v>
      </c>
      <c r="H116" s="8">
        <v>19217.849999999999</v>
      </c>
    </row>
    <row r="117" spans="1:8" ht="30" x14ac:dyDescent="0.25">
      <c r="A117" s="9" t="s">
        <v>148</v>
      </c>
      <c r="B117" s="10" t="s">
        <v>119</v>
      </c>
      <c r="C117" s="32">
        <v>107900</v>
      </c>
      <c r="D117" s="32">
        <v>119420</v>
      </c>
      <c r="E117" s="32">
        <v>129382</v>
      </c>
      <c r="F117" s="7">
        <v>44604.98</v>
      </c>
      <c r="G117" s="7">
        <v>50504.1</v>
      </c>
      <c r="H117" s="8">
        <v>50504.1</v>
      </c>
    </row>
    <row r="118" spans="1:8" ht="30" x14ac:dyDescent="0.25">
      <c r="A118" s="9" t="s">
        <v>149</v>
      </c>
      <c r="B118" s="10" t="s">
        <v>119</v>
      </c>
      <c r="C118" s="32">
        <v>6100</v>
      </c>
      <c r="D118" s="32">
        <v>6100</v>
      </c>
      <c r="E118" s="32">
        <v>8309</v>
      </c>
      <c r="F118" s="7">
        <v>3454.5</v>
      </c>
      <c r="G118" s="7">
        <v>2133.1999999999998</v>
      </c>
      <c r="H118" s="8">
        <v>2133.1999999999998</v>
      </c>
    </row>
    <row r="119" spans="1:8" ht="30" x14ac:dyDescent="0.25">
      <c r="A119" s="9" t="s">
        <v>150</v>
      </c>
      <c r="B119" s="10" t="s">
        <v>119</v>
      </c>
      <c r="C119" s="32">
        <v>32000</v>
      </c>
      <c r="D119" s="32">
        <v>25000</v>
      </c>
      <c r="E119" s="32">
        <v>24348</v>
      </c>
      <c r="F119" s="7">
        <v>18076.7</v>
      </c>
      <c r="G119" s="7">
        <v>11232.77</v>
      </c>
      <c r="H119" s="8">
        <v>11232.77</v>
      </c>
    </row>
    <row r="120" spans="1:8" ht="45" x14ac:dyDescent="0.25">
      <c r="A120" s="9" t="s">
        <v>151</v>
      </c>
      <c r="B120" s="10" t="s">
        <v>119</v>
      </c>
      <c r="C120" s="32">
        <v>400</v>
      </c>
      <c r="D120" s="32">
        <v>1268</v>
      </c>
      <c r="E120" s="32">
        <v>1388</v>
      </c>
      <c r="F120" s="7">
        <v>1094.8</v>
      </c>
      <c r="G120" s="7">
        <v>979.3</v>
      </c>
      <c r="H120" s="8">
        <v>979.3</v>
      </c>
    </row>
    <row r="121" spans="1:8" ht="30" x14ac:dyDescent="0.25">
      <c r="A121" s="9" t="s">
        <v>152</v>
      </c>
      <c r="B121" s="10" t="s">
        <v>119</v>
      </c>
      <c r="C121" s="32">
        <v>3900</v>
      </c>
      <c r="D121" s="32">
        <v>3900</v>
      </c>
      <c r="E121" s="32">
        <v>4134</v>
      </c>
      <c r="F121" s="7">
        <v>1014.8</v>
      </c>
      <c r="G121" s="7">
        <v>1243.5</v>
      </c>
      <c r="H121" s="8">
        <v>1243.5</v>
      </c>
    </row>
    <row r="122" spans="1:8" ht="30" x14ac:dyDescent="0.25">
      <c r="A122" s="9" t="s">
        <v>153</v>
      </c>
      <c r="B122" s="10" t="s">
        <v>119</v>
      </c>
      <c r="C122" s="32">
        <v>1400</v>
      </c>
      <c r="D122" s="32">
        <v>1400</v>
      </c>
      <c r="E122" s="32">
        <v>1541</v>
      </c>
      <c r="F122" s="7">
        <v>1681.3</v>
      </c>
      <c r="G122" s="7">
        <v>1785.3</v>
      </c>
      <c r="H122" s="8">
        <v>1785.3</v>
      </c>
    </row>
    <row r="123" spans="1:8" ht="30" x14ac:dyDescent="0.25">
      <c r="A123" s="9" t="s">
        <v>154</v>
      </c>
      <c r="B123" s="10" t="s">
        <v>75</v>
      </c>
      <c r="C123" s="32">
        <v>12</v>
      </c>
      <c r="D123" s="32">
        <v>12</v>
      </c>
      <c r="E123" s="32">
        <v>13</v>
      </c>
      <c r="F123" s="7">
        <v>37332.909999999996</v>
      </c>
      <c r="G123" s="7">
        <v>42596.1</v>
      </c>
      <c r="H123" s="8">
        <v>42596.1</v>
      </c>
    </row>
    <row r="124" spans="1:8" ht="30" x14ac:dyDescent="0.25">
      <c r="A124" s="9" t="s">
        <v>155</v>
      </c>
      <c r="B124" s="10" t="s">
        <v>119</v>
      </c>
      <c r="C124" s="32">
        <v>390</v>
      </c>
      <c r="D124" s="32">
        <v>390</v>
      </c>
      <c r="E124" s="32">
        <v>544</v>
      </c>
      <c r="F124" s="7">
        <v>455.6</v>
      </c>
      <c r="G124" s="7">
        <v>455.6</v>
      </c>
      <c r="H124" s="8">
        <v>455.6</v>
      </c>
    </row>
    <row r="125" spans="1:8" ht="60" x14ac:dyDescent="0.25">
      <c r="A125" s="9" t="s">
        <v>156</v>
      </c>
      <c r="B125" s="10" t="s">
        <v>119</v>
      </c>
      <c r="C125" s="32">
        <v>750</v>
      </c>
      <c r="D125" s="32">
        <v>750</v>
      </c>
      <c r="E125" s="32">
        <v>1197</v>
      </c>
      <c r="F125" s="7">
        <v>311.60000000000002</v>
      </c>
      <c r="G125" s="7">
        <v>325.7</v>
      </c>
      <c r="H125" s="8">
        <v>325.7</v>
      </c>
    </row>
    <row r="126" spans="1:8" ht="60" x14ac:dyDescent="0.25">
      <c r="A126" s="9" t="s">
        <v>157</v>
      </c>
      <c r="B126" s="10" t="s">
        <v>119</v>
      </c>
      <c r="C126" s="32">
        <v>13200</v>
      </c>
      <c r="D126" s="32">
        <v>13200</v>
      </c>
      <c r="E126" s="32">
        <v>16439</v>
      </c>
      <c r="F126" s="7">
        <v>6458.2</v>
      </c>
      <c r="G126" s="7">
        <v>7582.2</v>
      </c>
      <c r="H126" s="8">
        <v>7582.2</v>
      </c>
    </row>
    <row r="127" spans="1:8" ht="45" x14ac:dyDescent="0.25">
      <c r="A127" s="9" t="s">
        <v>158</v>
      </c>
      <c r="B127" s="10" t="s">
        <v>75</v>
      </c>
      <c r="C127" s="32">
        <v>9</v>
      </c>
      <c r="D127" s="32">
        <v>9</v>
      </c>
      <c r="E127" s="32">
        <v>10</v>
      </c>
      <c r="F127" s="7">
        <v>4448.2</v>
      </c>
      <c r="G127" s="7">
        <v>5689.5</v>
      </c>
      <c r="H127" s="8">
        <v>5689.5</v>
      </c>
    </row>
    <row r="128" spans="1:8" ht="30" x14ac:dyDescent="0.25">
      <c r="A128" s="9" t="s">
        <v>159</v>
      </c>
      <c r="B128" s="10" t="s">
        <v>75</v>
      </c>
      <c r="C128" s="32">
        <v>32</v>
      </c>
      <c r="D128" s="32">
        <v>32</v>
      </c>
      <c r="E128" s="32">
        <v>32</v>
      </c>
      <c r="F128" s="7">
        <v>2075.3000000000002</v>
      </c>
      <c r="G128" s="7">
        <v>3396.9</v>
      </c>
      <c r="H128" s="8">
        <v>3396.9</v>
      </c>
    </row>
    <row r="129" spans="1:8" ht="30" x14ac:dyDescent="0.25">
      <c r="A129" s="9" t="s">
        <v>160</v>
      </c>
      <c r="B129" s="10" t="s">
        <v>75</v>
      </c>
      <c r="C129" s="32">
        <v>6</v>
      </c>
      <c r="D129" s="32">
        <v>6</v>
      </c>
      <c r="E129" s="32">
        <v>6</v>
      </c>
      <c r="F129" s="7">
        <v>610.29999999999995</v>
      </c>
      <c r="G129" s="7">
        <v>989.9</v>
      </c>
      <c r="H129" s="8">
        <v>989.9</v>
      </c>
    </row>
    <row r="130" spans="1:8" ht="30" x14ac:dyDescent="0.25">
      <c r="A130" s="9" t="s">
        <v>161</v>
      </c>
      <c r="B130" s="10" t="s">
        <v>75</v>
      </c>
      <c r="C130" s="32">
        <v>2</v>
      </c>
      <c r="D130" s="32">
        <v>2</v>
      </c>
      <c r="E130" s="32">
        <v>2</v>
      </c>
      <c r="F130" s="7">
        <v>442.6</v>
      </c>
      <c r="G130" s="7">
        <v>664.6</v>
      </c>
      <c r="H130" s="8">
        <v>664.6</v>
      </c>
    </row>
    <row r="131" spans="1:8" ht="45" x14ac:dyDescent="0.25">
      <c r="A131" s="9" t="s">
        <v>162</v>
      </c>
      <c r="B131" s="10" t="s">
        <v>75</v>
      </c>
      <c r="C131" s="32">
        <v>18</v>
      </c>
      <c r="D131" s="32">
        <v>18</v>
      </c>
      <c r="E131" s="32">
        <v>18</v>
      </c>
      <c r="F131" s="7">
        <v>914.6</v>
      </c>
      <c r="G131" s="7">
        <v>1580.3</v>
      </c>
      <c r="H131" s="8">
        <v>1580.3</v>
      </c>
    </row>
    <row r="132" spans="1:8" ht="30" x14ac:dyDescent="0.25">
      <c r="A132" s="9" t="s">
        <v>163</v>
      </c>
      <c r="B132" s="10" t="s">
        <v>75</v>
      </c>
      <c r="C132" s="32">
        <v>23</v>
      </c>
      <c r="D132" s="32">
        <v>23</v>
      </c>
      <c r="E132" s="32">
        <v>23</v>
      </c>
      <c r="F132" s="7">
        <v>3176.1</v>
      </c>
      <c r="G132" s="7">
        <v>4221.2</v>
      </c>
      <c r="H132" s="8">
        <v>4221.2</v>
      </c>
    </row>
    <row r="133" spans="1:8" ht="30" x14ac:dyDescent="0.25">
      <c r="A133" s="9" t="s">
        <v>164</v>
      </c>
      <c r="B133" s="10" t="s">
        <v>75</v>
      </c>
      <c r="C133" s="32">
        <v>18</v>
      </c>
      <c r="D133" s="32">
        <v>18</v>
      </c>
      <c r="E133" s="32">
        <v>18</v>
      </c>
      <c r="F133" s="7">
        <v>1398.34</v>
      </c>
      <c r="G133" s="7">
        <v>2048.61</v>
      </c>
      <c r="H133" s="8">
        <v>2048.61</v>
      </c>
    </row>
    <row r="134" spans="1:8" ht="30" x14ac:dyDescent="0.25">
      <c r="A134" s="9" t="s">
        <v>165</v>
      </c>
      <c r="B134" s="10" t="s">
        <v>119</v>
      </c>
      <c r="C134" s="32">
        <v>20000</v>
      </c>
      <c r="D134" s="32">
        <v>17890</v>
      </c>
      <c r="E134" s="32">
        <v>27105</v>
      </c>
      <c r="F134" s="7">
        <v>20295.45</v>
      </c>
      <c r="G134" s="7">
        <v>23071.29</v>
      </c>
      <c r="H134" s="8">
        <v>23071.29</v>
      </c>
    </row>
    <row r="135" spans="1:8" ht="30" x14ac:dyDescent="0.25">
      <c r="A135" s="9" t="s">
        <v>166</v>
      </c>
      <c r="B135" s="10" t="s">
        <v>75</v>
      </c>
      <c r="C135" s="32">
        <v>8</v>
      </c>
      <c r="D135" s="32">
        <v>13</v>
      </c>
      <c r="E135" s="32">
        <v>13</v>
      </c>
      <c r="F135" s="7">
        <v>17793.120000000003</v>
      </c>
      <c r="G135" s="7">
        <v>28963.35</v>
      </c>
      <c r="H135" s="8">
        <v>28963.35</v>
      </c>
    </row>
    <row r="136" spans="1:8" ht="30" x14ac:dyDescent="0.25">
      <c r="A136" s="9" t="s">
        <v>167</v>
      </c>
      <c r="B136" s="10" t="s">
        <v>119</v>
      </c>
      <c r="C136" s="32">
        <v>10500</v>
      </c>
      <c r="D136" s="32">
        <v>13000</v>
      </c>
      <c r="E136" s="32">
        <v>15702</v>
      </c>
      <c r="F136" s="7">
        <v>24173.84</v>
      </c>
      <c r="G136" s="7">
        <v>26016.560000000001</v>
      </c>
      <c r="H136" s="8">
        <v>26016.560000000001</v>
      </c>
    </row>
    <row r="137" spans="1:8" ht="30" x14ac:dyDescent="0.25">
      <c r="A137" s="9" t="s">
        <v>168</v>
      </c>
      <c r="B137" s="10" t="s">
        <v>119</v>
      </c>
      <c r="C137" s="32">
        <v>6000</v>
      </c>
      <c r="D137" s="32">
        <v>6000</v>
      </c>
      <c r="E137" s="32">
        <v>8744</v>
      </c>
      <c r="F137" s="7">
        <v>4880.12</v>
      </c>
      <c r="G137" s="7">
        <v>6907.97</v>
      </c>
      <c r="H137" s="8">
        <v>6907.97</v>
      </c>
    </row>
    <row r="138" spans="1:8" ht="30" x14ac:dyDescent="0.25">
      <c r="A138" s="9" t="s">
        <v>169</v>
      </c>
      <c r="B138" s="10" t="s">
        <v>119</v>
      </c>
      <c r="C138" s="32">
        <v>900</v>
      </c>
      <c r="D138" s="32">
        <v>900</v>
      </c>
      <c r="E138" s="32">
        <v>1389</v>
      </c>
      <c r="F138" s="7">
        <v>10646.07</v>
      </c>
      <c r="G138" s="7">
        <v>13188.359999999999</v>
      </c>
      <c r="H138" s="8">
        <v>13188.359999999999</v>
      </c>
    </row>
    <row r="139" spans="1:8" ht="30" x14ac:dyDescent="0.25">
      <c r="A139" s="9" t="s">
        <v>170</v>
      </c>
      <c r="B139" s="10" t="s">
        <v>119</v>
      </c>
      <c r="C139" s="32">
        <v>12600</v>
      </c>
      <c r="D139" s="32">
        <v>12600</v>
      </c>
      <c r="E139" s="32">
        <v>13257</v>
      </c>
      <c r="F139" s="7">
        <v>7999.24</v>
      </c>
      <c r="G139" s="7">
        <v>11229.26</v>
      </c>
      <c r="H139" s="8">
        <v>11229.26</v>
      </c>
    </row>
    <row r="140" spans="1:8" ht="30" x14ac:dyDescent="0.25">
      <c r="A140" s="9" t="s">
        <v>171</v>
      </c>
      <c r="B140" s="10" t="s">
        <v>119</v>
      </c>
      <c r="C140" s="32">
        <v>900</v>
      </c>
      <c r="D140" s="32">
        <v>900</v>
      </c>
      <c r="E140" s="32">
        <v>900</v>
      </c>
      <c r="F140" s="7">
        <v>2747.74</v>
      </c>
      <c r="G140" s="7">
        <v>4525.2700000000004</v>
      </c>
      <c r="H140" s="8">
        <v>4525.2700000000004</v>
      </c>
    </row>
    <row r="141" spans="1:8" x14ac:dyDescent="0.25">
      <c r="A141" s="9" t="s">
        <v>172</v>
      </c>
      <c r="B141" s="10" t="s">
        <v>75</v>
      </c>
      <c r="C141" s="32">
        <v>15</v>
      </c>
      <c r="D141" s="32">
        <v>11</v>
      </c>
      <c r="E141" s="32">
        <v>11</v>
      </c>
      <c r="F141" s="7">
        <v>19777.060000000001</v>
      </c>
      <c r="G141" s="7">
        <v>16436</v>
      </c>
      <c r="H141" s="8">
        <v>16436</v>
      </c>
    </row>
    <row r="142" spans="1:8" x14ac:dyDescent="0.25">
      <c r="A142" s="9" t="s">
        <v>173</v>
      </c>
      <c r="B142" s="10" t="s">
        <v>75</v>
      </c>
      <c r="C142" s="32">
        <v>32</v>
      </c>
      <c r="D142" s="32">
        <v>32</v>
      </c>
      <c r="E142" s="32">
        <v>32</v>
      </c>
      <c r="F142" s="7">
        <v>9956.52</v>
      </c>
      <c r="G142" s="7">
        <v>12613.83</v>
      </c>
      <c r="H142" s="8">
        <v>12613.83</v>
      </c>
    </row>
    <row r="143" spans="1:8" x14ac:dyDescent="0.25">
      <c r="A143" s="9" t="s">
        <v>174</v>
      </c>
      <c r="B143" s="10" t="s">
        <v>75</v>
      </c>
      <c r="C143" s="32">
        <v>6</v>
      </c>
      <c r="D143" s="32">
        <v>6</v>
      </c>
      <c r="E143" s="32">
        <v>6</v>
      </c>
      <c r="F143" s="7">
        <v>9467.92</v>
      </c>
      <c r="G143" s="7">
        <v>11544.31</v>
      </c>
      <c r="H143" s="8">
        <v>11544.31</v>
      </c>
    </row>
    <row r="144" spans="1:8" x14ac:dyDescent="0.25">
      <c r="A144" s="9" t="s">
        <v>175</v>
      </c>
      <c r="B144" s="10" t="s">
        <v>75</v>
      </c>
      <c r="C144" s="32">
        <v>1</v>
      </c>
      <c r="D144" s="32">
        <v>1</v>
      </c>
      <c r="E144" s="32">
        <v>1</v>
      </c>
      <c r="F144" s="7">
        <v>7150.96</v>
      </c>
      <c r="G144" s="7">
        <v>10236.58</v>
      </c>
      <c r="H144" s="8">
        <v>10236.58</v>
      </c>
    </row>
    <row r="145" spans="1:8" ht="30" x14ac:dyDescent="0.25">
      <c r="A145" s="9" t="s">
        <v>176</v>
      </c>
      <c r="B145" s="10" t="s">
        <v>75</v>
      </c>
      <c r="C145" s="32">
        <v>2</v>
      </c>
      <c r="D145" s="32">
        <v>2</v>
      </c>
      <c r="E145" s="32">
        <v>2</v>
      </c>
      <c r="F145" s="7">
        <v>7982.84</v>
      </c>
      <c r="G145" s="7">
        <v>9948.2199999999993</v>
      </c>
      <c r="H145" s="8">
        <v>9948.2199999999993</v>
      </c>
    </row>
    <row r="146" spans="1:8" ht="30" x14ac:dyDescent="0.25">
      <c r="A146" s="9" t="s">
        <v>177</v>
      </c>
      <c r="B146" s="10" t="s">
        <v>75</v>
      </c>
      <c r="C146" s="32">
        <v>10</v>
      </c>
      <c r="D146" s="32">
        <v>10</v>
      </c>
      <c r="E146" s="32">
        <v>17</v>
      </c>
      <c r="F146" s="7">
        <v>1611.81</v>
      </c>
      <c r="G146" s="7">
        <v>2122.56</v>
      </c>
      <c r="H146" s="8">
        <v>2122.56</v>
      </c>
    </row>
    <row r="147" spans="1:8" ht="45" x14ac:dyDescent="0.25">
      <c r="A147" s="9" t="s">
        <v>178</v>
      </c>
      <c r="B147" s="10" t="s">
        <v>75</v>
      </c>
      <c r="C147" s="32">
        <v>7</v>
      </c>
      <c r="D147" s="32">
        <v>7</v>
      </c>
      <c r="E147" s="32">
        <v>7</v>
      </c>
      <c r="F147" s="7">
        <v>1497.31</v>
      </c>
      <c r="G147" s="7">
        <v>2058.85</v>
      </c>
      <c r="H147" s="8">
        <v>2058.85</v>
      </c>
    </row>
    <row r="148" spans="1:8" ht="75" x14ac:dyDescent="0.25">
      <c r="A148" s="9" t="s">
        <v>179</v>
      </c>
      <c r="B148" s="10" t="s">
        <v>119</v>
      </c>
      <c r="C148" s="32">
        <v>66</v>
      </c>
      <c r="D148" s="32">
        <v>74</v>
      </c>
      <c r="E148" s="32">
        <v>73</v>
      </c>
      <c r="F148" s="7">
        <v>21993.3</v>
      </c>
      <c r="G148" s="7">
        <v>24325.919999999998</v>
      </c>
      <c r="H148" s="8">
        <v>24325.919999999998</v>
      </c>
    </row>
    <row r="149" spans="1:8" ht="60" x14ac:dyDescent="0.25">
      <c r="A149" s="9" t="s">
        <v>180</v>
      </c>
      <c r="B149" s="10" t="s">
        <v>119</v>
      </c>
      <c r="C149" s="32">
        <v>11</v>
      </c>
      <c r="D149" s="32">
        <v>13</v>
      </c>
      <c r="E149" s="32">
        <v>12</v>
      </c>
      <c r="F149" s="7">
        <v>3917.35</v>
      </c>
      <c r="G149" s="7">
        <v>4273.47</v>
      </c>
      <c r="H149" s="8">
        <v>4273.47</v>
      </c>
    </row>
    <row r="150" spans="1:8" ht="60" x14ac:dyDescent="0.25">
      <c r="A150" s="9" t="s">
        <v>181</v>
      </c>
      <c r="B150" s="10" t="s">
        <v>119</v>
      </c>
      <c r="C150" s="32">
        <v>26</v>
      </c>
      <c r="D150" s="32">
        <v>23</v>
      </c>
      <c r="E150" s="32">
        <v>21</v>
      </c>
      <c r="F150" s="7">
        <v>9360.94</v>
      </c>
      <c r="G150" s="7">
        <v>7560.76</v>
      </c>
      <c r="H150" s="8">
        <v>7560.76</v>
      </c>
    </row>
    <row r="151" spans="1:8" ht="60" x14ac:dyDescent="0.25">
      <c r="A151" s="9" t="s">
        <v>182</v>
      </c>
      <c r="B151" s="10" t="s">
        <v>119</v>
      </c>
      <c r="C151" s="32">
        <v>3</v>
      </c>
      <c r="D151" s="32">
        <v>5</v>
      </c>
      <c r="E151" s="32">
        <v>5</v>
      </c>
      <c r="F151" s="7">
        <v>986.18</v>
      </c>
      <c r="G151" s="7">
        <v>1643.64</v>
      </c>
      <c r="H151" s="8">
        <v>1643.64</v>
      </c>
    </row>
    <row r="152" spans="1:8" ht="75" x14ac:dyDescent="0.25">
      <c r="A152" s="9" t="s">
        <v>183</v>
      </c>
      <c r="B152" s="10" t="s">
        <v>119</v>
      </c>
      <c r="C152" s="32">
        <v>28</v>
      </c>
      <c r="D152" s="32">
        <v>32</v>
      </c>
      <c r="E152" s="32">
        <v>32</v>
      </c>
      <c r="F152" s="7">
        <v>9204.41</v>
      </c>
      <c r="G152" s="7">
        <v>10519.32</v>
      </c>
      <c r="H152" s="8">
        <v>10519.32</v>
      </c>
    </row>
    <row r="153" spans="1:8" ht="60" x14ac:dyDescent="0.25">
      <c r="A153" s="9" t="s">
        <v>184</v>
      </c>
      <c r="B153" s="10" t="s">
        <v>119</v>
      </c>
      <c r="C153" s="32">
        <v>11</v>
      </c>
      <c r="D153" s="32">
        <v>10</v>
      </c>
      <c r="E153" s="32">
        <v>9</v>
      </c>
      <c r="F153" s="7">
        <v>4017.8</v>
      </c>
      <c r="G153" s="7">
        <v>3287.29</v>
      </c>
      <c r="H153" s="8">
        <v>3287.29</v>
      </c>
    </row>
    <row r="154" spans="1:8" ht="60" x14ac:dyDescent="0.25">
      <c r="A154" s="9" t="s">
        <v>185</v>
      </c>
      <c r="B154" s="10" t="s">
        <v>119</v>
      </c>
      <c r="C154" s="32">
        <v>12</v>
      </c>
      <c r="D154" s="32">
        <v>13</v>
      </c>
      <c r="E154" s="32">
        <v>13</v>
      </c>
      <c r="F154" s="7">
        <v>3791.44</v>
      </c>
      <c r="G154" s="7">
        <v>4273.47</v>
      </c>
      <c r="H154" s="8">
        <v>4273.47</v>
      </c>
    </row>
    <row r="155" spans="1:8" ht="60" x14ac:dyDescent="0.25">
      <c r="A155" s="9" t="s">
        <v>186</v>
      </c>
      <c r="B155" s="10" t="s">
        <v>119</v>
      </c>
      <c r="C155" s="32">
        <v>3</v>
      </c>
      <c r="D155" s="32">
        <v>1</v>
      </c>
      <c r="E155" s="32">
        <v>1</v>
      </c>
      <c r="F155" s="7">
        <v>986.19</v>
      </c>
      <c r="G155" s="7">
        <v>328.73</v>
      </c>
      <c r="H155" s="8">
        <v>328.73</v>
      </c>
    </row>
    <row r="156" spans="1:8" ht="45" x14ac:dyDescent="0.25">
      <c r="A156" s="9" t="s">
        <v>187</v>
      </c>
      <c r="B156" s="10" t="s">
        <v>67</v>
      </c>
      <c r="C156" s="32">
        <v>1163</v>
      </c>
      <c r="D156" s="31">
        <v>1258.5</v>
      </c>
      <c r="E156" s="32">
        <v>1145</v>
      </c>
      <c r="F156" s="7">
        <v>302.35000000000002</v>
      </c>
      <c r="G156" s="7">
        <v>399.37</v>
      </c>
      <c r="H156" s="8">
        <v>399.37</v>
      </c>
    </row>
    <row r="157" spans="1:8" ht="45" x14ac:dyDescent="0.25">
      <c r="A157" s="9" t="s">
        <v>188</v>
      </c>
      <c r="B157" s="10" t="s">
        <v>67</v>
      </c>
      <c r="C157" s="32">
        <v>1235</v>
      </c>
      <c r="D157" s="7">
        <v>1458.75</v>
      </c>
      <c r="E157" s="32">
        <v>1505</v>
      </c>
      <c r="F157" s="7">
        <v>350.46</v>
      </c>
      <c r="G157" s="7">
        <v>462.92</v>
      </c>
      <c r="H157" s="8">
        <v>462.92</v>
      </c>
    </row>
    <row r="158" spans="1:8" ht="45" x14ac:dyDescent="0.25">
      <c r="A158" s="9" t="s">
        <v>189</v>
      </c>
      <c r="B158" s="10" t="s">
        <v>67</v>
      </c>
      <c r="C158" s="31">
        <v>918.5</v>
      </c>
      <c r="D158" s="31">
        <v>961.5</v>
      </c>
      <c r="E158" s="31">
        <v>905.5</v>
      </c>
      <c r="F158" s="7">
        <v>231</v>
      </c>
      <c r="G158" s="7">
        <v>305.12</v>
      </c>
      <c r="H158" s="8">
        <v>305.12</v>
      </c>
    </row>
    <row r="159" spans="1:8" ht="45" x14ac:dyDescent="0.25">
      <c r="A159" s="9" t="s">
        <v>190</v>
      </c>
      <c r="B159" s="10" t="s">
        <v>67</v>
      </c>
      <c r="C159" s="32">
        <v>231</v>
      </c>
      <c r="D159" s="7">
        <v>164.25</v>
      </c>
      <c r="E159" s="31">
        <v>147.80000000000001</v>
      </c>
      <c r="F159" s="7">
        <v>39.46</v>
      </c>
      <c r="G159" s="7">
        <v>52.12</v>
      </c>
      <c r="H159" s="8">
        <v>52.12</v>
      </c>
    </row>
    <row r="160" spans="1:8" ht="75" x14ac:dyDescent="0.25">
      <c r="A160" s="9" t="s">
        <v>191</v>
      </c>
      <c r="B160" s="10" t="s">
        <v>119</v>
      </c>
      <c r="C160" s="32">
        <v>26</v>
      </c>
      <c r="D160" s="32">
        <v>25</v>
      </c>
      <c r="E160" s="32">
        <v>25</v>
      </c>
      <c r="F160" s="7">
        <v>4925.5</v>
      </c>
      <c r="G160" s="7">
        <v>4519.5</v>
      </c>
      <c r="H160" s="8">
        <v>4519.5</v>
      </c>
    </row>
    <row r="161" spans="1:8" ht="75" x14ac:dyDescent="0.25">
      <c r="A161" s="9" t="s">
        <v>192</v>
      </c>
      <c r="B161" s="10" t="s">
        <v>119</v>
      </c>
      <c r="C161" s="32">
        <v>21</v>
      </c>
      <c r="D161" s="32">
        <v>23</v>
      </c>
      <c r="E161" s="32">
        <v>23</v>
      </c>
      <c r="F161" s="7">
        <v>3978.3</v>
      </c>
      <c r="G161" s="7">
        <v>4157.8999999999996</v>
      </c>
      <c r="H161" s="8">
        <v>4157.8999999999996</v>
      </c>
    </row>
    <row r="162" spans="1:8" ht="60" x14ac:dyDescent="0.25">
      <c r="A162" s="9" t="s">
        <v>193</v>
      </c>
      <c r="B162" s="10" t="s">
        <v>119</v>
      </c>
      <c r="C162" s="32">
        <v>24</v>
      </c>
      <c r="D162" s="32">
        <v>34</v>
      </c>
      <c r="E162" s="32">
        <v>33</v>
      </c>
      <c r="F162" s="7">
        <v>4546.6000000000004</v>
      </c>
      <c r="G162" s="7">
        <v>6146.5</v>
      </c>
      <c r="H162" s="8">
        <v>6146.5</v>
      </c>
    </row>
    <row r="163" spans="1:8" ht="75" x14ac:dyDescent="0.25">
      <c r="A163" s="9" t="s">
        <v>194</v>
      </c>
      <c r="B163" s="10" t="s">
        <v>119</v>
      </c>
      <c r="C163" s="32">
        <v>16</v>
      </c>
      <c r="D163" s="32">
        <v>16</v>
      </c>
      <c r="E163" s="32">
        <v>15</v>
      </c>
      <c r="F163" s="7">
        <v>3085.33</v>
      </c>
      <c r="G163" s="7">
        <v>2892.5</v>
      </c>
      <c r="H163" s="8">
        <v>2892.5</v>
      </c>
    </row>
    <row r="164" spans="1:8" ht="60" x14ac:dyDescent="0.25">
      <c r="A164" s="9" t="s">
        <v>195</v>
      </c>
      <c r="B164" s="10" t="s">
        <v>119</v>
      </c>
      <c r="C164" s="32">
        <v>20</v>
      </c>
      <c r="D164" s="32">
        <v>30</v>
      </c>
      <c r="E164" s="32">
        <v>30</v>
      </c>
      <c r="F164" s="7">
        <v>3788.8</v>
      </c>
      <c r="G164" s="7">
        <v>5423.4</v>
      </c>
      <c r="H164" s="8">
        <v>5423.4</v>
      </c>
    </row>
    <row r="165" spans="1:8" ht="60" x14ac:dyDescent="0.25">
      <c r="A165" s="9" t="s">
        <v>196</v>
      </c>
      <c r="B165" s="10" t="s">
        <v>119</v>
      </c>
      <c r="C165" s="32">
        <v>3</v>
      </c>
      <c r="D165" s="32">
        <v>3</v>
      </c>
      <c r="E165" s="32">
        <v>3</v>
      </c>
      <c r="F165" s="7">
        <v>568.29999999999995</v>
      </c>
      <c r="G165" s="7">
        <v>542.29999999999995</v>
      </c>
      <c r="H165" s="8">
        <v>542.29999999999995</v>
      </c>
    </row>
    <row r="166" spans="1:8" ht="75" x14ac:dyDescent="0.25">
      <c r="A166" s="9" t="s">
        <v>197</v>
      </c>
      <c r="B166" s="10" t="s">
        <v>119</v>
      </c>
      <c r="C166" s="32">
        <v>6</v>
      </c>
      <c r="D166" s="32">
        <v>10</v>
      </c>
      <c r="E166" s="32">
        <v>10</v>
      </c>
      <c r="F166" s="7">
        <v>1136.7</v>
      </c>
      <c r="G166" s="7">
        <v>1807.8</v>
      </c>
      <c r="H166" s="8">
        <v>1807.8</v>
      </c>
    </row>
    <row r="167" spans="1:8" ht="60" x14ac:dyDescent="0.25">
      <c r="A167" s="9" t="s">
        <v>198</v>
      </c>
      <c r="B167" s="10" t="s">
        <v>119</v>
      </c>
      <c r="C167" s="32">
        <v>14</v>
      </c>
      <c r="D167" s="32">
        <v>9</v>
      </c>
      <c r="E167" s="32">
        <v>9</v>
      </c>
      <c r="F167" s="7">
        <v>2652.2</v>
      </c>
      <c r="G167" s="7">
        <v>1627</v>
      </c>
      <c r="H167" s="8">
        <v>1627</v>
      </c>
    </row>
    <row r="168" spans="1:8" ht="60" x14ac:dyDescent="0.25">
      <c r="A168" s="9" t="s">
        <v>199</v>
      </c>
      <c r="B168" s="10" t="s">
        <v>119</v>
      </c>
      <c r="C168" s="32">
        <v>12</v>
      </c>
      <c r="D168" s="32">
        <v>11</v>
      </c>
      <c r="E168" s="32">
        <v>10</v>
      </c>
      <c r="F168" s="7">
        <v>2427.41</v>
      </c>
      <c r="G168" s="7">
        <v>1988.6</v>
      </c>
      <c r="H168" s="8">
        <v>1988.6</v>
      </c>
    </row>
    <row r="169" spans="1:8" ht="60" x14ac:dyDescent="0.25">
      <c r="A169" s="9" t="s">
        <v>200</v>
      </c>
      <c r="B169" s="10" t="s">
        <v>119</v>
      </c>
      <c r="C169" s="32"/>
      <c r="D169" s="32">
        <v>1</v>
      </c>
      <c r="E169" s="32">
        <v>1</v>
      </c>
      <c r="F169" s="7">
        <v>0</v>
      </c>
      <c r="G169" s="7">
        <v>180.8</v>
      </c>
      <c r="H169" s="8">
        <v>180.8</v>
      </c>
    </row>
    <row r="170" spans="1:8" ht="60" x14ac:dyDescent="0.25">
      <c r="A170" s="9" t="s">
        <v>201</v>
      </c>
      <c r="B170" s="10" t="s">
        <v>119</v>
      </c>
      <c r="C170" s="32">
        <v>8</v>
      </c>
      <c r="D170" s="32">
        <v>3</v>
      </c>
      <c r="E170" s="32">
        <v>4</v>
      </c>
      <c r="F170" s="7">
        <v>1515.5</v>
      </c>
      <c r="G170" s="7">
        <v>542.29999999999995</v>
      </c>
      <c r="H170" s="8">
        <v>542.29999999999995</v>
      </c>
    </row>
    <row r="171" spans="1:8" ht="75" x14ac:dyDescent="0.25">
      <c r="A171" s="9" t="s">
        <v>202</v>
      </c>
      <c r="B171" s="10" t="s">
        <v>119</v>
      </c>
      <c r="C171" s="32">
        <v>68</v>
      </c>
      <c r="D171" s="32">
        <v>64</v>
      </c>
      <c r="E171" s="32">
        <v>63</v>
      </c>
      <c r="F171" s="7">
        <v>12882.1</v>
      </c>
      <c r="G171" s="7">
        <v>11569.9</v>
      </c>
      <c r="H171" s="8">
        <v>11569.9</v>
      </c>
    </row>
    <row r="172" spans="1:8" ht="75" x14ac:dyDescent="0.25">
      <c r="A172" s="9" t="s">
        <v>203</v>
      </c>
      <c r="B172" s="10" t="s">
        <v>119</v>
      </c>
      <c r="C172" s="32">
        <v>12</v>
      </c>
      <c r="D172" s="32">
        <v>22</v>
      </c>
      <c r="E172" s="32">
        <v>21</v>
      </c>
      <c r="F172" s="7">
        <v>2273.3000000000002</v>
      </c>
      <c r="G172" s="7">
        <v>3977.2</v>
      </c>
      <c r="H172" s="8">
        <v>3977.2</v>
      </c>
    </row>
    <row r="173" spans="1:8" ht="75" x14ac:dyDescent="0.25">
      <c r="A173" s="9" t="s">
        <v>204</v>
      </c>
      <c r="B173" s="10" t="s">
        <v>119</v>
      </c>
      <c r="C173" s="32">
        <v>11</v>
      </c>
      <c r="D173" s="32">
        <v>15</v>
      </c>
      <c r="E173" s="32">
        <v>16</v>
      </c>
      <c r="F173" s="7">
        <v>2083.9</v>
      </c>
      <c r="G173" s="7">
        <v>2711.7</v>
      </c>
      <c r="H173" s="8">
        <v>2711.7</v>
      </c>
    </row>
    <row r="174" spans="1:8" ht="75" x14ac:dyDescent="0.25">
      <c r="A174" s="9" t="s">
        <v>205</v>
      </c>
      <c r="B174" s="10" t="s">
        <v>119</v>
      </c>
      <c r="C174" s="32">
        <v>23</v>
      </c>
      <c r="D174" s="32">
        <v>25</v>
      </c>
      <c r="E174" s="32">
        <v>25</v>
      </c>
      <c r="F174" s="7">
        <v>4357.1499999999996</v>
      </c>
      <c r="G174" s="7">
        <v>4519.49</v>
      </c>
      <c r="H174" s="8">
        <v>4519.49</v>
      </c>
    </row>
    <row r="175" spans="1:8" ht="75" x14ac:dyDescent="0.25">
      <c r="A175" s="9" t="s">
        <v>206</v>
      </c>
      <c r="B175" s="10" t="s">
        <v>119</v>
      </c>
      <c r="C175" s="32">
        <v>4</v>
      </c>
      <c r="D175" s="32">
        <v>5</v>
      </c>
      <c r="E175" s="32">
        <v>5</v>
      </c>
      <c r="F175" s="7">
        <v>757.7</v>
      </c>
      <c r="G175" s="7">
        <v>903.9</v>
      </c>
      <c r="H175" s="8">
        <v>903.9</v>
      </c>
    </row>
    <row r="176" spans="1:8" ht="45" x14ac:dyDescent="0.25">
      <c r="A176" s="9" t="s">
        <v>207</v>
      </c>
      <c r="B176" s="10" t="s">
        <v>67</v>
      </c>
      <c r="C176" s="32">
        <v>1072</v>
      </c>
      <c r="D176" s="32">
        <v>1072</v>
      </c>
      <c r="E176" s="32">
        <v>1072</v>
      </c>
      <c r="F176" s="7">
        <v>852.9</v>
      </c>
      <c r="G176" s="7">
        <v>1132.5899999999999</v>
      </c>
      <c r="H176" s="8">
        <v>1132.5899999999999</v>
      </c>
    </row>
    <row r="177" spans="1:8" ht="45" x14ac:dyDescent="0.25">
      <c r="A177" s="9" t="s">
        <v>208</v>
      </c>
      <c r="B177" s="10" t="s">
        <v>67</v>
      </c>
      <c r="C177" s="32">
        <v>832</v>
      </c>
      <c r="D177" s="32">
        <v>832</v>
      </c>
      <c r="E177" s="32">
        <v>832</v>
      </c>
      <c r="F177" s="7">
        <v>1092</v>
      </c>
      <c r="G177" s="7">
        <v>879.12</v>
      </c>
      <c r="H177" s="8">
        <v>879.12</v>
      </c>
    </row>
    <row r="178" spans="1:8" ht="30" x14ac:dyDescent="0.25">
      <c r="A178" s="9" t="s">
        <v>209</v>
      </c>
      <c r="B178" s="10" t="s">
        <v>67</v>
      </c>
      <c r="C178" s="32">
        <v>140400</v>
      </c>
      <c r="D178" s="32">
        <v>0</v>
      </c>
      <c r="E178" s="32">
        <v>0</v>
      </c>
      <c r="F178" s="7">
        <v>10585.44</v>
      </c>
      <c r="G178" s="7">
        <v>0</v>
      </c>
      <c r="H178" s="8">
        <v>0</v>
      </c>
    </row>
    <row r="179" spans="1:8" x14ac:dyDescent="0.25">
      <c r="A179" s="21" t="s">
        <v>60</v>
      </c>
      <c r="B179" s="22"/>
      <c r="C179" s="18" t="s">
        <v>61</v>
      </c>
      <c r="D179" s="18" t="s">
        <v>61</v>
      </c>
      <c r="E179" s="18" t="s">
        <v>61</v>
      </c>
      <c r="F179" s="15">
        <f>SUM(F94:F178)</f>
        <v>593580.95999999973</v>
      </c>
      <c r="G179" s="15">
        <f t="shared" ref="G179:H179" si="5">SUM(G94:G178)</f>
        <v>655064.28</v>
      </c>
      <c r="H179" s="15">
        <f t="shared" si="5"/>
        <v>655064.28</v>
      </c>
    </row>
    <row r="180" spans="1:8" x14ac:dyDescent="0.25">
      <c r="A180" s="23" t="s">
        <v>210</v>
      </c>
      <c r="B180" s="23"/>
      <c r="C180" s="23"/>
      <c r="D180" s="23"/>
      <c r="E180" s="23"/>
      <c r="F180" s="23"/>
      <c r="G180" s="23"/>
      <c r="H180" s="23"/>
    </row>
    <row r="181" spans="1:8" ht="30" x14ac:dyDescent="0.25">
      <c r="A181" s="9" t="s">
        <v>211</v>
      </c>
      <c r="B181" s="10" t="s">
        <v>75</v>
      </c>
      <c r="C181" s="32">
        <v>1</v>
      </c>
      <c r="D181" s="32">
        <v>1</v>
      </c>
      <c r="E181" s="32">
        <v>1</v>
      </c>
      <c r="F181" s="7">
        <v>1436.64</v>
      </c>
      <c r="G181" s="7">
        <v>1144.0999999999999</v>
      </c>
      <c r="H181" s="8">
        <v>1144.0999999999999</v>
      </c>
    </row>
    <row r="182" spans="1:8" ht="30" x14ac:dyDescent="0.25">
      <c r="A182" s="9" t="s">
        <v>212</v>
      </c>
      <c r="B182" s="10" t="s">
        <v>75</v>
      </c>
      <c r="C182" s="32">
        <v>2</v>
      </c>
      <c r="D182" s="32">
        <v>1</v>
      </c>
      <c r="E182" s="32">
        <v>1</v>
      </c>
      <c r="F182" s="7">
        <v>646.78</v>
      </c>
      <c r="G182" s="7">
        <v>537.79999999999995</v>
      </c>
      <c r="H182" s="8">
        <v>537.79999999999995</v>
      </c>
    </row>
    <row r="183" spans="1:8" ht="45" x14ac:dyDescent="0.25">
      <c r="A183" s="9" t="s">
        <v>213</v>
      </c>
      <c r="B183" s="10" t="s">
        <v>75</v>
      </c>
      <c r="C183" s="32">
        <v>1</v>
      </c>
      <c r="D183" s="32">
        <v>1</v>
      </c>
      <c r="E183" s="32">
        <v>1</v>
      </c>
      <c r="F183" s="7">
        <v>849.81</v>
      </c>
      <c r="G183" s="7">
        <v>1087.8</v>
      </c>
      <c r="H183" s="8">
        <v>1087.8</v>
      </c>
    </row>
    <row r="184" spans="1:8" ht="30" x14ac:dyDescent="0.25">
      <c r="A184" s="9" t="s">
        <v>214</v>
      </c>
      <c r="B184" s="10" t="s">
        <v>75</v>
      </c>
      <c r="C184" s="32">
        <v>8</v>
      </c>
      <c r="D184" s="32">
        <v>6</v>
      </c>
      <c r="E184" s="32">
        <v>7</v>
      </c>
      <c r="F184" s="7">
        <v>993.7</v>
      </c>
      <c r="G184" s="7">
        <v>844.6</v>
      </c>
      <c r="H184" s="8">
        <v>844.6</v>
      </c>
    </row>
    <row r="185" spans="1:8" ht="45" x14ac:dyDescent="0.25">
      <c r="A185" s="9" t="s">
        <v>215</v>
      </c>
      <c r="B185" s="10" t="s">
        <v>75</v>
      </c>
      <c r="C185" s="32">
        <v>400</v>
      </c>
      <c r="D185" s="32">
        <v>380</v>
      </c>
      <c r="E185" s="32">
        <v>399</v>
      </c>
      <c r="F185" s="7">
        <v>1215.44</v>
      </c>
      <c r="G185" s="7">
        <v>1154.7</v>
      </c>
      <c r="H185" s="8">
        <v>1154.7</v>
      </c>
    </row>
    <row r="186" spans="1:8" ht="45" x14ac:dyDescent="0.25">
      <c r="A186" s="9" t="s">
        <v>216</v>
      </c>
      <c r="B186" s="10" t="s">
        <v>75</v>
      </c>
      <c r="C186" s="32">
        <v>90</v>
      </c>
      <c r="D186" s="32">
        <v>60</v>
      </c>
      <c r="E186" s="32">
        <v>60</v>
      </c>
      <c r="F186" s="7">
        <v>4991.26</v>
      </c>
      <c r="G186" s="7">
        <v>3688.8</v>
      </c>
      <c r="H186" s="8">
        <v>3688.8</v>
      </c>
    </row>
    <row r="187" spans="1:8" ht="30" x14ac:dyDescent="0.25">
      <c r="A187" s="9" t="s">
        <v>217</v>
      </c>
      <c r="B187" s="10" t="s">
        <v>75</v>
      </c>
      <c r="C187" s="32">
        <v>225</v>
      </c>
      <c r="D187" s="32">
        <v>175</v>
      </c>
      <c r="E187" s="32">
        <v>175</v>
      </c>
      <c r="F187" s="7">
        <v>6050.31</v>
      </c>
      <c r="G187" s="7">
        <v>5241.62</v>
      </c>
      <c r="H187" s="8">
        <v>4610.5600000000004</v>
      </c>
    </row>
    <row r="188" spans="1:8" ht="30" x14ac:dyDescent="0.25">
      <c r="A188" s="9" t="s">
        <v>218</v>
      </c>
      <c r="B188" s="10" t="s">
        <v>75</v>
      </c>
      <c r="C188" s="32">
        <v>30</v>
      </c>
      <c r="D188" s="32">
        <v>25</v>
      </c>
      <c r="E188" s="32">
        <v>25</v>
      </c>
      <c r="F188" s="7">
        <v>537.36</v>
      </c>
      <c r="G188" s="7">
        <v>447.8</v>
      </c>
      <c r="H188" s="8">
        <v>447.8</v>
      </c>
    </row>
    <row r="189" spans="1:8" x14ac:dyDescent="0.25">
      <c r="A189" s="21" t="s">
        <v>60</v>
      </c>
      <c r="B189" s="22"/>
      <c r="C189" s="18" t="s">
        <v>61</v>
      </c>
      <c r="D189" s="18" t="s">
        <v>61</v>
      </c>
      <c r="E189" s="18" t="s">
        <v>61</v>
      </c>
      <c r="F189" s="15">
        <f>SUM(F181:F188)</f>
        <v>16721.300000000003</v>
      </c>
      <c r="G189" s="15">
        <f t="shared" ref="G189:H189" si="6">SUM(G181:G188)</f>
        <v>14147.219999999998</v>
      </c>
      <c r="H189" s="15">
        <f t="shared" si="6"/>
        <v>13516.16</v>
      </c>
    </row>
    <row r="190" spans="1:8" ht="15.75" customHeight="1" x14ac:dyDescent="0.25">
      <c r="A190" s="23" t="s">
        <v>331</v>
      </c>
      <c r="B190" s="23"/>
      <c r="C190" s="23"/>
      <c r="D190" s="23"/>
      <c r="E190" s="23"/>
      <c r="F190" s="23"/>
      <c r="G190" s="23"/>
      <c r="H190" s="23"/>
    </row>
    <row r="191" spans="1:8" ht="30" x14ac:dyDescent="0.25">
      <c r="A191" s="9" t="s">
        <v>219</v>
      </c>
      <c r="B191" s="11" t="s">
        <v>340</v>
      </c>
      <c r="C191" s="33">
        <v>67366800</v>
      </c>
      <c r="D191" s="33">
        <v>179686800</v>
      </c>
      <c r="E191" s="33">
        <v>179769840</v>
      </c>
      <c r="F191" s="8">
        <v>52098.3</v>
      </c>
      <c r="G191" s="8">
        <f>94573.267+10306.54</f>
        <v>104879.807</v>
      </c>
      <c r="H191" s="8">
        <f>94573.267+10306.54</f>
        <v>104879.807</v>
      </c>
    </row>
    <row r="192" spans="1:8" x14ac:dyDescent="0.25">
      <c r="A192" s="21" t="s">
        <v>60</v>
      </c>
      <c r="B192" s="22" t="s">
        <v>220</v>
      </c>
      <c r="C192" s="18" t="s">
        <v>220</v>
      </c>
      <c r="D192" s="18" t="s">
        <v>220</v>
      </c>
      <c r="E192" s="18" t="s">
        <v>220</v>
      </c>
      <c r="F192" s="15">
        <f>SUM(F191)</f>
        <v>52098.3</v>
      </c>
      <c r="G192" s="15">
        <f t="shared" ref="G192:H192" si="7">SUM(G191)</f>
        <v>104879.807</v>
      </c>
      <c r="H192" s="15">
        <f t="shared" si="7"/>
        <v>104879.807</v>
      </c>
    </row>
    <row r="193" spans="1:8" x14ac:dyDescent="0.25">
      <c r="A193" s="23" t="s">
        <v>332</v>
      </c>
      <c r="B193" s="23"/>
      <c r="C193" s="23"/>
      <c r="D193" s="23"/>
      <c r="E193" s="23"/>
      <c r="F193" s="23"/>
      <c r="G193" s="23"/>
      <c r="H193" s="23"/>
    </row>
    <row r="194" spans="1:8" x14ac:dyDescent="0.25">
      <c r="A194" s="9" t="s">
        <v>17</v>
      </c>
      <c r="B194" s="11" t="s">
        <v>75</v>
      </c>
      <c r="C194" s="33">
        <v>6649</v>
      </c>
      <c r="D194" s="33">
        <v>6649</v>
      </c>
      <c r="E194" s="33">
        <v>12267</v>
      </c>
      <c r="F194" s="8">
        <v>25753.9</v>
      </c>
      <c r="G194" s="8">
        <v>25753.9</v>
      </c>
      <c r="H194" s="8">
        <v>25753.9</v>
      </c>
    </row>
    <row r="195" spans="1:8" x14ac:dyDescent="0.25">
      <c r="A195" s="21" t="s">
        <v>60</v>
      </c>
      <c r="B195" s="22" t="s">
        <v>220</v>
      </c>
      <c r="C195" s="18" t="s">
        <v>220</v>
      </c>
      <c r="D195" s="18" t="s">
        <v>220</v>
      </c>
      <c r="E195" s="18" t="s">
        <v>220</v>
      </c>
      <c r="F195" s="15">
        <f>SUM(F194)</f>
        <v>25753.9</v>
      </c>
      <c r="G195" s="15">
        <f t="shared" ref="G195:H195" si="8">SUM(G194)</f>
        <v>25753.9</v>
      </c>
      <c r="H195" s="15">
        <f t="shared" si="8"/>
        <v>25753.9</v>
      </c>
    </row>
    <row r="196" spans="1:8" x14ac:dyDescent="0.25">
      <c r="A196" s="23" t="s">
        <v>333</v>
      </c>
      <c r="B196" s="23"/>
      <c r="C196" s="23"/>
      <c r="D196" s="23"/>
      <c r="E196" s="23"/>
      <c r="F196" s="23"/>
      <c r="G196" s="23"/>
      <c r="H196" s="23"/>
    </row>
    <row r="197" spans="1:8" x14ac:dyDescent="0.25">
      <c r="A197" s="9" t="s">
        <v>221</v>
      </c>
      <c r="B197" s="11" t="s">
        <v>75</v>
      </c>
      <c r="C197" s="33">
        <v>51965</v>
      </c>
      <c r="D197" s="33">
        <v>51965</v>
      </c>
      <c r="E197" s="33">
        <v>52025</v>
      </c>
      <c r="F197" s="8">
        <v>9000</v>
      </c>
      <c r="G197" s="8">
        <v>9000</v>
      </c>
      <c r="H197" s="8">
        <v>9000</v>
      </c>
    </row>
    <row r="198" spans="1:8" x14ac:dyDescent="0.25">
      <c r="A198" s="21" t="s">
        <v>60</v>
      </c>
      <c r="B198" s="22" t="s">
        <v>220</v>
      </c>
      <c r="C198" s="18" t="s">
        <v>220</v>
      </c>
      <c r="D198" s="18" t="s">
        <v>220</v>
      </c>
      <c r="E198" s="18" t="s">
        <v>220</v>
      </c>
      <c r="F198" s="15">
        <f>SUM(F197)</f>
        <v>9000</v>
      </c>
      <c r="G198" s="15">
        <f t="shared" ref="G198:H198" si="9">G197</f>
        <v>9000</v>
      </c>
      <c r="H198" s="15">
        <f t="shared" si="9"/>
        <v>9000</v>
      </c>
    </row>
    <row r="199" spans="1:8" ht="15.75" customHeight="1" x14ac:dyDescent="0.25">
      <c r="A199" s="23" t="s">
        <v>334</v>
      </c>
      <c r="B199" s="23"/>
      <c r="C199" s="23"/>
      <c r="D199" s="23"/>
      <c r="E199" s="23"/>
      <c r="F199" s="23"/>
      <c r="G199" s="23"/>
      <c r="H199" s="23"/>
    </row>
    <row r="200" spans="1:8" ht="45" x14ac:dyDescent="0.25">
      <c r="A200" s="9" t="s">
        <v>222</v>
      </c>
      <c r="B200" s="10" t="s">
        <v>117</v>
      </c>
      <c r="C200" s="7" t="s">
        <v>223</v>
      </c>
      <c r="D200" s="32">
        <v>204</v>
      </c>
      <c r="E200" s="32">
        <v>266</v>
      </c>
      <c r="F200" s="7">
        <v>1460.9768899999999</v>
      </c>
      <c r="G200" s="7">
        <v>1460.9768899999999</v>
      </c>
      <c r="H200" s="8">
        <v>1460.9768899999999</v>
      </c>
    </row>
    <row r="201" spans="1:8" ht="45" x14ac:dyDescent="0.25">
      <c r="A201" s="9" t="s">
        <v>224</v>
      </c>
      <c r="B201" s="10" t="s">
        <v>225</v>
      </c>
      <c r="C201" s="32">
        <v>416</v>
      </c>
      <c r="D201" s="32">
        <v>416</v>
      </c>
      <c r="E201" s="32">
        <v>422</v>
      </c>
      <c r="F201" s="7">
        <v>1123.6297099999999</v>
      </c>
      <c r="G201" s="7">
        <v>1123.6297099999999</v>
      </c>
      <c r="H201" s="8">
        <v>1123.6297099999999</v>
      </c>
    </row>
    <row r="202" spans="1:8" ht="285" x14ac:dyDescent="0.25">
      <c r="A202" s="9" t="s">
        <v>226</v>
      </c>
      <c r="B202" s="10" t="s">
        <v>117</v>
      </c>
      <c r="C202" s="32">
        <v>20</v>
      </c>
      <c r="D202" s="32">
        <v>9</v>
      </c>
      <c r="E202" s="32">
        <v>12</v>
      </c>
      <c r="F202" s="7">
        <v>2461.5784600000002</v>
      </c>
      <c r="G202" s="7">
        <v>2103.4382999999998</v>
      </c>
      <c r="H202" s="8">
        <v>2103.4382999999998</v>
      </c>
    </row>
    <row r="203" spans="1:8" ht="45" x14ac:dyDescent="0.25">
      <c r="A203" s="9" t="s">
        <v>227</v>
      </c>
      <c r="B203" s="10" t="s">
        <v>117</v>
      </c>
      <c r="C203" s="32">
        <v>67</v>
      </c>
      <c r="D203" s="32">
        <v>67</v>
      </c>
      <c r="E203" s="32">
        <v>67</v>
      </c>
      <c r="F203" s="7">
        <v>2576.8480199999999</v>
      </c>
      <c r="G203" s="7">
        <v>2576.8480199999999</v>
      </c>
      <c r="H203" s="8">
        <v>2576.8480199999999</v>
      </c>
    </row>
    <row r="204" spans="1:8" x14ac:dyDescent="0.25">
      <c r="A204" s="9" t="s">
        <v>228</v>
      </c>
      <c r="B204" s="10" t="s">
        <v>117</v>
      </c>
      <c r="C204" s="32">
        <v>7</v>
      </c>
      <c r="D204" s="32">
        <v>7</v>
      </c>
      <c r="E204" s="32">
        <v>8</v>
      </c>
      <c r="F204" s="7">
        <v>2217.65915</v>
      </c>
      <c r="G204" s="7">
        <v>2217.65915</v>
      </c>
      <c r="H204" s="8">
        <v>2217.65915</v>
      </c>
    </row>
    <row r="205" spans="1:8" ht="45" x14ac:dyDescent="0.25">
      <c r="A205" s="9" t="s">
        <v>229</v>
      </c>
      <c r="B205" s="10" t="s">
        <v>117</v>
      </c>
      <c r="C205" s="32">
        <v>5</v>
      </c>
      <c r="D205" s="32">
        <v>15</v>
      </c>
      <c r="E205" s="32">
        <v>15</v>
      </c>
      <c r="F205" s="7">
        <v>1707.32864</v>
      </c>
      <c r="G205" s="7">
        <v>2065.4688000000001</v>
      </c>
      <c r="H205" s="8">
        <v>2065.4688000000001</v>
      </c>
    </row>
    <row r="206" spans="1:8" x14ac:dyDescent="0.25">
      <c r="A206" s="21" t="s">
        <v>60</v>
      </c>
      <c r="B206" s="22" t="s">
        <v>220</v>
      </c>
      <c r="C206" s="18" t="s">
        <v>220</v>
      </c>
      <c r="D206" s="18" t="s">
        <v>220</v>
      </c>
      <c r="E206" s="18" t="s">
        <v>220</v>
      </c>
      <c r="F206" s="15">
        <f>SUM(F200:F205)</f>
        <v>11548.020869999998</v>
      </c>
      <c r="G206" s="15">
        <f t="shared" ref="G206:H206" si="10">SUM(G200:G205)</f>
        <v>11548.02087</v>
      </c>
      <c r="H206" s="15">
        <f t="shared" si="10"/>
        <v>11548.02087</v>
      </c>
    </row>
    <row r="207" spans="1:8" x14ac:dyDescent="0.25">
      <c r="A207" s="23" t="s">
        <v>335</v>
      </c>
      <c r="B207" s="23"/>
      <c r="C207" s="23"/>
      <c r="D207" s="23"/>
      <c r="E207" s="23"/>
      <c r="F207" s="23"/>
      <c r="G207" s="23"/>
      <c r="H207" s="23"/>
    </row>
    <row r="208" spans="1:8" ht="45" x14ac:dyDescent="0.25">
      <c r="A208" s="9" t="s">
        <v>230</v>
      </c>
      <c r="B208" s="10" t="s">
        <v>75</v>
      </c>
      <c r="C208" s="32">
        <v>9</v>
      </c>
      <c r="D208" s="32">
        <v>9</v>
      </c>
      <c r="E208" s="32">
        <v>9</v>
      </c>
      <c r="F208" s="7">
        <v>5141.9799999999996</v>
      </c>
      <c r="G208" s="7">
        <v>5692.91</v>
      </c>
      <c r="H208" s="8">
        <v>5692.91</v>
      </c>
    </row>
    <row r="209" spans="1:8" x14ac:dyDescent="0.25">
      <c r="A209" s="9" t="s">
        <v>17</v>
      </c>
      <c r="B209" s="10" t="s">
        <v>75</v>
      </c>
      <c r="C209" s="32">
        <v>25</v>
      </c>
      <c r="D209" s="32">
        <v>25</v>
      </c>
      <c r="E209" s="32">
        <v>26</v>
      </c>
      <c r="F209" s="7">
        <v>42766.68</v>
      </c>
      <c r="G209" s="7">
        <v>42106.57</v>
      </c>
      <c r="H209" s="8">
        <v>42106.57</v>
      </c>
    </row>
    <row r="210" spans="1:8" ht="45" x14ac:dyDescent="0.25">
      <c r="A210" s="9" t="s">
        <v>231</v>
      </c>
      <c r="B210" s="10" t="s">
        <v>75</v>
      </c>
      <c r="C210" s="32">
        <v>7</v>
      </c>
      <c r="D210" s="32">
        <v>7</v>
      </c>
      <c r="E210" s="32">
        <v>7</v>
      </c>
      <c r="F210" s="7">
        <v>10819.41</v>
      </c>
      <c r="G210" s="7">
        <v>11978.63</v>
      </c>
      <c r="H210" s="8">
        <v>11978.63</v>
      </c>
    </row>
    <row r="211" spans="1:8" ht="90" x14ac:dyDescent="0.25">
      <c r="A211" s="9" t="s">
        <v>232</v>
      </c>
      <c r="B211" s="10" t="s">
        <v>75</v>
      </c>
      <c r="C211" s="32">
        <v>120</v>
      </c>
      <c r="D211" s="32">
        <v>120</v>
      </c>
      <c r="E211" s="32">
        <v>230</v>
      </c>
      <c r="F211" s="7">
        <v>4472.08</v>
      </c>
      <c r="G211" s="7">
        <v>4951.24</v>
      </c>
      <c r="H211" s="8">
        <v>4951.24</v>
      </c>
    </row>
    <row r="212" spans="1:8" ht="60" x14ac:dyDescent="0.25">
      <c r="A212" s="9" t="s">
        <v>233</v>
      </c>
      <c r="B212" s="10" t="s">
        <v>117</v>
      </c>
      <c r="C212" s="32">
        <v>589050</v>
      </c>
      <c r="D212" s="32">
        <v>589231</v>
      </c>
      <c r="E212" s="32">
        <v>749516</v>
      </c>
      <c r="F212" s="7">
        <v>240243.8</v>
      </c>
      <c r="G212" s="7">
        <v>240317.68</v>
      </c>
      <c r="H212" s="8">
        <f t="shared" ref="H212:H217" si="11">G212</f>
        <v>240317.68</v>
      </c>
    </row>
    <row r="213" spans="1:8" ht="60" x14ac:dyDescent="0.25">
      <c r="A213" s="9" t="s">
        <v>234</v>
      </c>
      <c r="B213" s="10" t="s">
        <v>117</v>
      </c>
      <c r="C213" s="32">
        <v>103950</v>
      </c>
      <c r="D213" s="32">
        <v>103950</v>
      </c>
      <c r="E213" s="32">
        <v>104147</v>
      </c>
      <c r="F213" s="7">
        <v>42395.97</v>
      </c>
      <c r="G213" s="7">
        <v>42395.97</v>
      </c>
      <c r="H213" s="8">
        <f t="shared" si="11"/>
        <v>42395.97</v>
      </c>
    </row>
    <row r="214" spans="1:8" ht="60" x14ac:dyDescent="0.25">
      <c r="A214" s="9" t="s">
        <v>235</v>
      </c>
      <c r="B214" s="10" t="s">
        <v>117</v>
      </c>
      <c r="C214" s="32">
        <v>98010</v>
      </c>
      <c r="D214" s="32">
        <v>98010</v>
      </c>
      <c r="E214" s="32">
        <v>114533</v>
      </c>
      <c r="F214" s="7">
        <v>12071.87</v>
      </c>
      <c r="G214" s="7">
        <v>12071.87</v>
      </c>
      <c r="H214" s="8">
        <f t="shared" si="11"/>
        <v>12071.87</v>
      </c>
    </row>
    <row r="215" spans="1:8" ht="60" x14ac:dyDescent="0.25">
      <c r="A215" s="9" t="s">
        <v>236</v>
      </c>
      <c r="B215" s="10" t="s">
        <v>117</v>
      </c>
      <c r="C215" s="32">
        <v>990</v>
      </c>
      <c r="D215" s="32">
        <v>995</v>
      </c>
      <c r="E215" s="32">
        <v>1519</v>
      </c>
      <c r="F215" s="7">
        <v>121.94</v>
      </c>
      <c r="G215" s="7">
        <v>122.55</v>
      </c>
      <c r="H215" s="8">
        <f t="shared" si="11"/>
        <v>122.55</v>
      </c>
    </row>
    <row r="216" spans="1:8" ht="45" x14ac:dyDescent="0.25">
      <c r="A216" s="9" t="s">
        <v>237</v>
      </c>
      <c r="B216" s="10" t="s">
        <v>75</v>
      </c>
      <c r="C216" s="32">
        <v>800</v>
      </c>
      <c r="D216" s="32">
        <v>800</v>
      </c>
      <c r="E216" s="32">
        <v>1292</v>
      </c>
      <c r="F216" s="7">
        <v>127.01</v>
      </c>
      <c r="G216" s="7">
        <v>127.01</v>
      </c>
      <c r="H216" s="8">
        <f t="shared" si="11"/>
        <v>127.01</v>
      </c>
    </row>
    <row r="217" spans="1:8" ht="75" x14ac:dyDescent="0.25">
      <c r="A217" s="9" t="s">
        <v>238</v>
      </c>
      <c r="B217" s="10" t="s">
        <v>75</v>
      </c>
      <c r="C217" s="32">
        <v>759</v>
      </c>
      <c r="D217" s="32">
        <v>759</v>
      </c>
      <c r="E217" s="32">
        <v>1049</v>
      </c>
      <c r="F217" s="7">
        <v>120.51</v>
      </c>
      <c r="G217" s="7">
        <v>120.51</v>
      </c>
      <c r="H217" s="8">
        <f t="shared" si="11"/>
        <v>120.51</v>
      </c>
    </row>
    <row r="218" spans="1:8" x14ac:dyDescent="0.25">
      <c r="A218" s="21" t="s">
        <v>60</v>
      </c>
      <c r="B218" s="22" t="s">
        <v>220</v>
      </c>
      <c r="C218" s="18" t="s">
        <v>220</v>
      </c>
      <c r="D218" s="18" t="s">
        <v>220</v>
      </c>
      <c r="E218" s="18" t="s">
        <v>220</v>
      </c>
      <c r="F218" s="22">
        <f>SUM(F208:F217)</f>
        <v>358281.25000000006</v>
      </c>
      <c r="G218" s="22">
        <f t="shared" ref="G218:H218" si="12">SUM(G208:G217)</f>
        <v>359884.94</v>
      </c>
      <c r="H218" s="22">
        <f t="shared" si="12"/>
        <v>359884.94</v>
      </c>
    </row>
    <row r="219" spans="1:8" x14ac:dyDescent="0.25">
      <c r="A219" s="23" t="s">
        <v>336</v>
      </c>
      <c r="B219" s="23"/>
      <c r="C219" s="23"/>
      <c r="D219" s="23"/>
      <c r="E219" s="23"/>
      <c r="F219" s="23"/>
      <c r="G219" s="23"/>
      <c r="H219" s="23"/>
    </row>
    <row r="220" spans="1:8" ht="45" x14ac:dyDescent="0.25">
      <c r="A220" s="9" t="s">
        <v>239</v>
      </c>
      <c r="B220" s="10" t="s">
        <v>341</v>
      </c>
      <c r="C220" s="7">
        <v>91.848029999999994</v>
      </c>
      <c r="D220" s="7">
        <v>91.848029999999994</v>
      </c>
      <c r="E220" s="7">
        <v>94.026910000000001</v>
      </c>
      <c r="F220" s="7">
        <v>89422.53</v>
      </c>
      <c r="G220" s="7">
        <v>94989.29</v>
      </c>
      <c r="H220" s="8">
        <v>94989.29</v>
      </c>
    </row>
    <row r="221" spans="1:8" ht="45" x14ac:dyDescent="0.25">
      <c r="A221" s="9" t="s">
        <v>240</v>
      </c>
      <c r="B221" s="10" t="s">
        <v>75</v>
      </c>
      <c r="C221" s="32">
        <v>30</v>
      </c>
      <c r="D221" s="32">
        <v>30</v>
      </c>
      <c r="E221" s="32">
        <v>30</v>
      </c>
      <c r="F221" s="30">
        <v>30904.86</v>
      </c>
      <c r="G221" s="30">
        <v>30904.86</v>
      </c>
      <c r="H221" s="30">
        <v>27971.599999999999</v>
      </c>
    </row>
    <row r="222" spans="1:8" ht="60" x14ac:dyDescent="0.25">
      <c r="A222" s="9" t="s">
        <v>241</v>
      </c>
      <c r="B222" s="10" t="s">
        <v>75</v>
      </c>
      <c r="C222" s="32">
        <v>29712</v>
      </c>
      <c r="D222" s="32">
        <v>29712</v>
      </c>
      <c r="E222" s="32">
        <v>29849</v>
      </c>
      <c r="F222" s="30"/>
      <c r="G222" s="30"/>
      <c r="H222" s="30"/>
    </row>
    <row r="223" spans="1:8" ht="60" x14ac:dyDescent="0.25">
      <c r="A223" s="9" t="s">
        <v>242</v>
      </c>
      <c r="B223" s="10" t="s">
        <v>75</v>
      </c>
      <c r="C223" s="32">
        <v>29712</v>
      </c>
      <c r="D223" s="32">
        <v>29712</v>
      </c>
      <c r="E223" s="32">
        <v>29849</v>
      </c>
      <c r="F223" s="30"/>
      <c r="G223" s="30"/>
      <c r="H223" s="30"/>
    </row>
    <row r="224" spans="1:8" ht="30" x14ac:dyDescent="0.25">
      <c r="A224" s="9" t="s">
        <v>243</v>
      </c>
      <c r="B224" s="10" t="s">
        <v>117</v>
      </c>
      <c r="C224" s="32">
        <v>1</v>
      </c>
      <c r="D224" s="32">
        <v>1</v>
      </c>
      <c r="E224" s="32">
        <v>1</v>
      </c>
      <c r="F224" s="7">
        <v>1254.0841692923077</v>
      </c>
      <c r="G224" s="7">
        <v>1254.0841692923077</v>
      </c>
      <c r="H224" s="8">
        <v>1254.0841692923077</v>
      </c>
    </row>
    <row r="225" spans="1:8" ht="30" x14ac:dyDescent="0.25">
      <c r="A225" s="9" t="s">
        <v>244</v>
      </c>
      <c r="B225" s="10" t="s">
        <v>117</v>
      </c>
      <c r="C225" s="32">
        <v>5</v>
      </c>
      <c r="D225" s="32">
        <v>5</v>
      </c>
      <c r="E225" s="32">
        <v>5</v>
      </c>
      <c r="F225" s="7">
        <v>1872.6550848523079</v>
      </c>
      <c r="G225" s="7">
        <v>1872.6550848523079</v>
      </c>
      <c r="H225" s="8">
        <v>1872.6550848523079</v>
      </c>
    </row>
    <row r="226" spans="1:8" ht="30" x14ac:dyDescent="0.25">
      <c r="A226" s="9" t="s">
        <v>245</v>
      </c>
      <c r="B226" s="10" t="s">
        <v>117</v>
      </c>
      <c r="C226" s="32">
        <v>8</v>
      </c>
      <c r="D226" s="32">
        <v>8</v>
      </c>
      <c r="E226" s="32">
        <v>8</v>
      </c>
      <c r="F226" s="7">
        <v>1472.6550848523075</v>
      </c>
      <c r="G226" s="7">
        <v>1472.6550848523075</v>
      </c>
      <c r="H226" s="8">
        <v>1472.6550848523075</v>
      </c>
    </row>
    <row r="227" spans="1:8" ht="75" x14ac:dyDescent="0.25">
      <c r="A227" s="9" t="s">
        <v>246</v>
      </c>
      <c r="B227" s="10" t="s">
        <v>117</v>
      </c>
      <c r="C227" s="32">
        <v>3</v>
      </c>
      <c r="D227" s="32">
        <v>3</v>
      </c>
      <c r="E227" s="32">
        <v>3</v>
      </c>
      <c r="F227" s="7">
        <v>2896.3101697046154</v>
      </c>
      <c r="G227" s="7">
        <v>2896.3101697046154</v>
      </c>
      <c r="H227" s="8">
        <v>2896.3101697046154</v>
      </c>
    </row>
    <row r="228" spans="1:8" ht="90" x14ac:dyDescent="0.25">
      <c r="A228" s="9" t="s">
        <v>247</v>
      </c>
      <c r="B228" s="10" t="s">
        <v>117</v>
      </c>
      <c r="C228" s="32">
        <v>1600</v>
      </c>
      <c r="D228" s="32">
        <v>1350</v>
      </c>
      <c r="E228" s="32">
        <v>1350</v>
      </c>
      <c r="F228" s="7">
        <v>10455.185493938461</v>
      </c>
      <c r="G228" s="7">
        <v>9076.847801630769</v>
      </c>
      <c r="H228" s="8">
        <v>9076.847801630769</v>
      </c>
    </row>
    <row r="229" spans="1:8" x14ac:dyDescent="0.25">
      <c r="A229" s="9" t="s">
        <v>248</v>
      </c>
      <c r="B229" s="10" t="s">
        <v>75</v>
      </c>
      <c r="C229" s="32">
        <v>6</v>
      </c>
      <c r="D229" s="32">
        <v>6</v>
      </c>
      <c r="E229" s="32">
        <v>6</v>
      </c>
      <c r="F229" s="7">
        <v>1481.18</v>
      </c>
      <c r="G229" s="7">
        <v>1481.18</v>
      </c>
      <c r="H229" s="8">
        <v>1481.18</v>
      </c>
    </row>
    <row r="230" spans="1:8" ht="60" x14ac:dyDescent="0.25">
      <c r="A230" s="9" t="s">
        <v>249</v>
      </c>
      <c r="B230" s="10" t="s">
        <v>117</v>
      </c>
      <c r="C230" s="32">
        <v>8</v>
      </c>
      <c r="D230" s="32">
        <v>8</v>
      </c>
      <c r="E230" s="32">
        <v>13</v>
      </c>
      <c r="F230" s="7">
        <v>3268.17</v>
      </c>
      <c r="G230" s="7">
        <v>3268.17</v>
      </c>
      <c r="H230" s="8">
        <v>3268.17</v>
      </c>
    </row>
    <row r="231" spans="1:8" ht="60" x14ac:dyDescent="0.25">
      <c r="A231" s="9" t="s">
        <v>250</v>
      </c>
      <c r="B231" s="10" t="s">
        <v>117</v>
      </c>
      <c r="C231" s="32">
        <v>2</v>
      </c>
      <c r="D231" s="32">
        <v>2</v>
      </c>
      <c r="E231" s="32">
        <v>2</v>
      </c>
      <c r="F231" s="7">
        <v>1275.96</v>
      </c>
      <c r="G231" s="7">
        <v>1275.96</v>
      </c>
      <c r="H231" s="8">
        <v>1275.96</v>
      </c>
    </row>
    <row r="232" spans="1:8" ht="60" x14ac:dyDescent="0.25">
      <c r="A232" s="9" t="s">
        <v>251</v>
      </c>
      <c r="B232" s="10" t="s">
        <v>117</v>
      </c>
      <c r="C232" s="32">
        <v>20</v>
      </c>
      <c r="D232" s="32">
        <v>20</v>
      </c>
      <c r="E232" s="32">
        <v>20</v>
      </c>
      <c r="F232" s="7">
        <v>1673.62</v>
      </c>
      <c r="G232" s="7">
        <v>1673.62</v>
      </c>
      <c r="H232" s="8">
        <v>1673.62</v>
      </c>
    </row>
    <row r="233" spans="1:8" ht="60" x14ac:dyDescent="0.25">
      <c r="A233" s="9" t="s">
        <v>252</v>
      </c>
      <c r="B233" s="10" t="s">
        <v>117</v>
      </c>
      <c r="C233" s="32">
        <v>20</v>
      </c>
      <c r="D233" s="32">
        <v>20</v>
      </c>
      <c r="E233" s="32">
        <v>25</v>
      </c>
      <c r="F233" s="7">
        <v>4388.9799999999996</v>
      </c>
      <c r="G233" s="7">
        <v>4388.9799999999996</v>
      </c>
      <c r="H233" s="8">
        <v>4388.9799999999996</v>
      </c>
    </row>
    <row r="234" spans="1:8" ht="60" x14ac:dyDescent="0.25">
      <c r="A234" s="9" t="s">
        <v>253</v>
      </c>
      <c r="B234" s="10" t="s">
        <v>117</v>
      </c>
      <c r="C234" s="32">
        <v>10</v>
      </c>
      <c r="D234" s="32">
        <v>11</v>
      </c>
      <c r="E234" s="32">
        <v>11</v>
      </c>
      <c r="F234" s="7">
        <v>4158.5600000000004</v>
      </c>
      <c r="G234" s="7">
        <v>4184.5600000000004</v>
      </c>
      <c r="H234" s="8">
        <v>4184.5600000000004</v>
      </c>
    </row>
    <row r="235" spans="1:8" x14ac:dyDescent="0.25">
      <c r="A235" s="9" t="s">
        <v>254</v>
      </c>
      <c r="B235" s="10" t="s">
        <v>117</v>
      </c>
      <c r="C235" s="32">
        <v>250</v>
      </c>
      <c r="D235" s="32">
        <v>250</v>
      </c>
      <c r="E235" s="32">
        <v>263</v>
      </c>
      <c r="F235" s="7">
        <v>1396.61</v>
      </c>
      <c r="G235" s="7">
        <v>1396.61</v>
      </c>
      <c r="H235" s="8">
        <v>1396.61</v>
      </c>
    </row>
    <row r="236" spans="1:8" ht="30" x14ac:dyDescent="0.25">
      <c r="A236" s="9" t="s">
        <v>255</v>
      </c>
      <c r="B236" s="10" t="s">
        <v>75</v>
      </c>
      <c r="C236" s="32">
        <v>4100</v>
      </c>
      <c r="D236" s="32">
        <v>4100</v>
      </c>
      <c r="E236" s="32">
        <v>6360</v>
      </c>
      <c r="F236" s="7">
        <v>3577.5</v>
      </c>
      <c r="G236" s="7">
        <v>4214.7</v>
      </c>
      <c r="H236" s="8">
        <v>4214.7</v>
      </c>
    </row>
    <row r="237" spans="1:8" ht="30" x14ac:dyDescent="0.25">
      <c r="A237" s="9" t="s">
        <v>256</v>
      </c>
      <c r="B237" s="10" t="s">
        <v>75</v>
      </c>
      <c r="C237" s="32">
        <v>170000</v>
      </c>
      <c r="D237" s="32">
        <v>170000</v>
      </c>
      <c r="E237" s="32">
        <v>163200</v>
      </c>
      <c r="F237" s="7">
        <v>1718.9</v>
      </c>
      <c r="G237" s="7">
        <v>1197.7</v>
      </c>
      <c r="H237" s="8">
        <v>1197.7</v>
      </c>
    </row>
    <row r="238" spans="1:8" x14ac:dyDescent="0.25">
      <c r="A238" s="9" t="s">
        <v>257</v>
      </c>
      <c r="B238" s="10" t="s">
        <v>75</v>
      </c>
      <c r="C238" s="32">
        <v>12000</v>
      </c>
      <c r="D238" s="32">
        <v>12000</v>
      </c>
      <c r="E238" s="32">
        <v>12100</v>
      </c>
      <c r="F238" s="7">
        <v>2833.9</v>
      </c>
      <c r="G238" s="7">
        <v>2742.8</v>
      </c>
      <c r="H238" s="8">
        <v>2742.8</v>
      </c>
    </row>
    <row r="239" spans="1:8" ht="30" x14ac:dyDescent="0.25">
      <c r="A239" s="9" t="s">
        <v>258</v>
      </c>
      <c r="B239" s="10" t="s">
        <v>75</v>
      </c>
      <c r="C239" s="32">
        <v>4</v>
      </c>
      <c r="D239" s="32">
        <v>4</v>
      </c>
      <c r="E239" s="32">
        <v>7</v>
      </c>
      <c r="F239" s="7">
        <v>1222.5999999999999</v>
      </c>
      <c r="G239" s="7">
        <v>1197.7</v>
      </c>
      <c r="H239" s="8">
        <v>1197.7</v>
      </c>
    </row>
    <row r="240" spans="1:8" ht="45" x14ac:dyDescent="0.25">
      <c r="A240" s="9" t="s">
        <v>259</v>
      </c>
      <c r="B240" s="10" t="s">
        <v>75</v>
      </c>
      <c r="C240" s="32">
        <v>12</v>
      </c>
      <c r="D240" s="32">
        <v>12</v>
      </c>
      <c r="E240" s="32">
        <v>12</v>
      </c>
      <c r="F240" s="7">
        <v>2947.77</v>
      </c>
      <c r="G240" s="7">
        <v>2947.68</v>
      </c>
      <c r="H240" s="8">
        <v>2947.68</v>
      </c>
    </row>
    <row r="241" spans="1:8" ht="30" x14ac:dyDescent="0.25">
      <c r="A241" s="9" t="s">
        <v>260</v>
      </c>
      <c r="B241" s="10" t="s">
        <v>75</v>
      </c>
      <c r="C241" s="32">
        <v>1</v>
      </c>
      <c r="D241" s="32">
        <v>1</v>
      </c>
      <c r="E241" s="32">
        <v>1</v>
      </c>
      <c r="F241" s="7">
        <v>1870.36</v>
      </c>
      <c r="G241" s="7">
        <v>1870.37</v>
      </c>
      <c r="H241" s="8">
        <v>1870.37</v>
      </c>
    </row>
    <row r="242" spans="1:8" ht="30" x14ac:dyDescent="0.25">
      <c r="A242" s="9" t="s">
        <v>261</v>
      </c>
      <c r="B242" s="10" t="s">
        <v>117</v>
      </c>
      <c r="C242" s="32">
        <v>6</v>
      </c>
      <c r="D242" s="32">
        <v>6</v>
      </c>
      <c r="E242" s="32">
        <v>6</v>
      </c>
      <c r="F242" s="7">
        <v>3330.71</v>
      </c>
      <c r="G242" s="7">
        <v>3330.84</v>
      </c>
      <c r="H242" s="8">
        <v>3330.84</v>
      </c>
    </row>
    <row r="243" spans="1:8" ht="30" x14ac:dyDescent="0.25">
      <c r="A243" s="9" t="s">
        <v>262</v>
      </c>
      <c r="B243" s="10" t="s">
        <v>117</v>
      </c>
      <c r="C243" s="32">
        <v>5</v>
      </c>
      <c r="D243" s="32">
        <v>5</v>
      </c>
      <c r="E243" s="32">
        <v>5</v>
      </c>
      <c r="F243" s="7">
        <v>796.26</v>
      </c>
      <c r="G243" s="7">
        <v>1023.9</v>
      </c>
      <c r="H243" s="8">
        <v>1023.9</v>
      </c>
    </row>
    <row r="244" spans="1:8" ht="30" x14ac:dyDescent="0.25">
      <c r="A244" s="9" t="s">
        <v>243</v>
      </c>
      <c r="B244" s="10" t="s">
        <v>117</v>
      </c>
      <c r="C244" s="32">
        <v>150</v>
      </c>
      <c r="D244" s="32">
        <v>200</v>
      </c>
      <c r="E244" s="32">
        <v>200</v>
      </c>
      <c r="F244" s="7">
        <v>3702.82</v>
      </c>
      <c r="G244" s="7">
        <v>3856</v>
      </c>
      <c r="H244" s="8">
        <v>3856</v>
      </c>
    </row>
    <row r="245" spans="1:8" ht="45" x14ac:dyDescent="0.25">
      <c r="A245" s="9" t="s">
        <v>263</v>
      </c>
      <c r="B245" s="10" t="s">
        <v>117</v>
      </c>
      <c r="C245" s="32">
        <v>1</v>
      </c>
      <c r="D245" s="32">
        <v>5</v>
      </c>
      <c r="E245" s="32">
        <v>5</v>
      </c>
      <c r="F245" s="7">
        <v>1500.57</v>
      </c>
      <c r="G245" s="7">
        <v>2375.85</v>
      </c>
      <c r="H245" s="8">
        <v>2375.85</v>
      </c>
    </row>
    <row r="246" spans="1:8" ht="30" x14ac:dyDescent="0.25">
      <c r="A246" s="9" t="s">
        <v>264</v>
      </c>
      <c r="B246" s="10" t="s">
        <v>117</v>
      </c>
      <c r="C246" s="32">
        <v>180</v>
      </c>
      <c r="D246" s="32">
        <v>280</v>
      </c>
      <c r="E246" s="32">
        <v>280</v>
      </c>
      <c r="F246" s="7">
        <v>853.68</v>
      </c>
      <c r="G246" s="7">
        <v>1380.3999999999999</v>
      </c>
      <c r="H246" s="8">
        <v>1380.3999999999999</v>
      </c>
    </row>
    <row r="247" spans="1:8" ht="30" x14ac:dyDescent="0.25">
      <c r="A247" s="9" t="s">
        <v>265</v>
      </c>
      <c r="B247" s="10" t="s">
        <v>117</v>
      </c>
      <c r="C247" s="32">
        <v>1</v>
      </c>
      <c r="D247" s="32">
        <v>2</v>
      </c>
      <c r="E247" s="32">
        <v>2</v>
      </c>
      <c r="F247" s="7">
        <v>2500.69</v>
      </c>
      <c r="G247" s="7">
        <v>2545.48</v>
      </c>
      <c r="H247" s="8">
        <v>2545.48</v>
      </c>
    </row>
    <row r="248" spans="1:8" x14ac:dyDescent="0.25">
      <c r="A248" s="9" t="s">
        <v>266</v>
      </c>
      <c r="B248" s="10" t="s">
        <v>117</v>
      </c>
      <c r="C248" s="32">
        <v>3</v>
      </c>
      <c r="D248" s="32">
        <v>4</v>
      </c>
      <c r="E248" s="32">
        <v>4</v>
      </c>
      <c r="F248" s="7">
        <v>3990.98</v>
      </c>
      <c r="G248" s="7">
        <v>7809.9600000000009</v>
      </c>
      <c r="H248" s="8">
        <v>7809.9600000000009</v>
      </c>
    </row>
    <row r="249" spans="1:8" x14ac:dyDescent="0.25">
      <c r="A249" s="9" t="s">
        <v>267</v>
      </c>
      <c r="B249" s="10" t="s">
        <v>117</v>
      </c>
      <c r="C249" s="32">
        <v>15</v>
      </c>
      <c r="D249" s="32">
        <v>27</v>
      </c>
      <c r="E249" s="32">
        <v>27</v>
      </c>
      <c r="F249" s="7">
        <v>5523.53</v>
      </c>
      <c r="G249" s="7">
        <v>35987.219999999994</v>
      </c>
      <c r="H249" s="8">
        <v>35987.219999999994</v>
      </c>
    </row>
    <row r="250" spans="1:8" ht="30" x14ac:dyDescent="0.25">
      <c r="A250" s="9" t="s">
        <v>268</v>
      </c>
      <c r="B250" s="10" t="s">
        <v>117</v>
      </c>
      <c r="C250" s="32">
        <v>1300</v>
      </c>
      <c r="D250" s="32">
        <v>1300</v>
      </c>
      <c r="E250" s="32">
        <v>1300</v>
      </c>
      <c r="F250" s="7">
        <v>16366.92</v>
      </c>
      <c r="G250" s="7">
        <v>16367</v>
      </c>
      <c r="H250" s="8">
        <v>16367</v>
      </c>
    </row>
    <row r="251" spans="1:8" x14ac:dyDescent="0.25">
      <c r="A251" s="9" t="s">
        <v>269</v>
      </c>
      <c r="B251" s="10" t="s">
        <v>117</v>
      </c>
      <c r="C251" s="32">
        <v>60</v>
      </c>
      <c r="D251" s="32">
        <v>60</v>
      </c>
      <c r="E251" s="32">
        <v>60</v>
      </c>
      <c r="F251" s="7">
        <v>7019.93</v>
      </c>
      <c r="G251" s="7">
        <v>7019.4000000000005</v>
      </c>
      <c r="H251" s="8">
        <v>7019.4000000000005</v>
      </c>
    </row>
    <row r="252" spans="1:8" ht="60" x14ac:dyDescent="0.25">
      <c r="A252" s="9" t="s">
        <v>270</v>
      </c>
      <c r="B252" s="10" t="s">
        <v>271</v>
      </c>
      <c r="C252" s="32">
        <v>80</v>
      </c>
      <c r="D252" s="32">
        <v>80</v>
      </c>
      <c r="E252" s="32">
        <v>80</v>
      </c>
      <c r="F252" s="7">
        <v>5606.2623999999996</v>
      </c>
      <c r="G252" s="7">
        <v>5305.8774100000001</v>
      </c>
      <c r="H252" s="8">
        <v>5305.8774100000001</v>
      </c>
    </row>
    <row r="253" spans="1:8" ht="90" x14ac:dyDescent="0.25">
      <c r="A253" s="9" t="s">
        <v>272</v>
      </c>
      <c r="B253" s="10" t="s">
        <v>273</v>
      </c>
      <c r="C253" s="32">
        <v>0</v>
      </c>
      <c r="D253" s="32">
        <v>25</v>
      </c>
      <c r="E253" s="32">
        <v>25</v>
      </c>
      <c r="F253" s="7">
        <v>0</v>
      </c>
      <c r="G253" s="7">
        <v>1358.05387</v>
      </c>
      <c r="H253" s="8">
        <v>1358.05387</v>
      </c>
    </row>
    <row r="254" spans="1:8" ht="105" x14ac:dyDescent="0.25">
      <c r="A254" s="9" t="s">
        <v>274</v>
      </c>
      <c r="B254" s="10" t="s">
        <v>275</v>
      </c>
      <c r="C254" s="32">
        <v>1000</v>
      </c>
      <c r="D254" s="32">
        <v>1000</v>
      </c>
      <c r="E254" s="32">
        <v>1000</v>
      </c>
      <c r="F254" s="7">
        <v>9352.91</v>
      </c>
      <c r="G254" s="7">
        <v>6443.7131600000002</v>
      </c>
      <c r="H254" s="8">
        <v>6443.7131600000002</v>
      </c>
    </row>
    <row r="255" spans="1:8" ht="90" x14ac:dyDescent="0.25">
      <c r="A255" s="9" t="s">
        <v>276</v>
      </c>
      <c r="B255" s="10" t="s">
        <v>275</v>
      </c>
      <c r="C255" s="32">
        <v>1000</v>
      </c>
      <c r="D255" s="32">
        <v>1000</v>
      </c>
      <c r="E255" s="32">
        <v>1000</v>
      </c>
      <c r="F255" s="7">
        <v>11814.03</v>
      </c>
      <c r="G255" s="7">
        <v>8997.3651800000007</v>
      </c>
      <c r="H255" s="8">
        <v>8997.3651800000007</v>
      </c>
    </row>
    <row r="256" spans="1:8" ht="60" x14ac:dyDescent="0.25">
      <c r="A256" s="9" t="s">
        <v>277</v>
      </c>
      <c r="B256" s="10" t="s">
        <v>275</v>
      </c>
      <c r="C256" s="32">
        <v>500</v>
      </c>
      <c r="D256" s="32">
        <v>500</v>
      </c>
      <c r="E256" s="32">
        <v>500</v>
      </c>
      <c r="F256" s="7">
        <v>4720.53</v>
      </c>
      <c r="G256" s="7">
        <v>3003.7849299999998</v>
      </c>
      <c r="H256" s="8">
        <v>3003.7849299999998</v>
      </c>
    </row>
    <row r="257" spans="1:8" ht="90" x14ac:dyDescent="0.25">
      <c r="A257" s="9" t="s">
        <v>278</v>
      </c>
      <c r="B257" s="10" t="s">
        <v>275</v>
      </c>
      <c r="C257" s="32">
        <v>200</v>
      </c>
      <c r="D257" s="32">
        <v>135</v>
      </c>
      <c r="E257" s="32">
        <v>141</v>
      </c>
      <c r="F257" s="7">
        <v>4294.1620000000003</v>
      </c>
      <c r="G257" s="7">
        <v>2035.2148400000001</v>
      </c>
      <c r="H257" s="8">
        <v>2035.2148400000001</v>
      </c>
    </row>
    <row r="258" spans="1:8" ht="60" x14ac:dyDescent="0.25">
      <c r="A258" s="9" t="s">
        <v>279</v>
      </c>
      <c r="B258" s="10" t="s">
        <v>275</v>
      </c>
      <c r="C258" s="32">
        <v>200</v>
      </c>
      <c r="D258" s="32">
        <v>280</v>
      </c>
      <c r="E258" s="32">
        <v>280</v>
      </c>
      <c r="F258" s="7">
        <v>4443.884</v>
      </c>
      <c r="G258" s="7">
        <v>6729.7183199999999</v>
      </c>
      <c r="H258" s="8">
        <v>6729.7183199999999</v>
      </c>
    </row>
    <row r="259" spans="1:8" ht="90" x14ac:dyDescent="0.25">
      <c r="A259" s="9" t="s">
        <v>280</v>
      </c>
      <c r="B259" s="10" t="s">
        <v>275</v>
      </c>
      <c r="C259" s="32">
        <v>0</v>
      </c>
      <c r="D259" s="32">
        <v>160</v>
      </c>
      <c r="E259" s="32">
        <v>160</v>
      </c>
      <c r="F259" s="7">
        <v>0</v>
      </c>
      <c r="G259" s="7">
        <v>686.68700000000001</v>
      </c>
      <c r="H259" s="8">
        <v>686.68700000000001</v>
      </c>
    </row>
    <row r="260" spans="1:8" ht="75" x14ac:dyDescent="0.25">
      <c r="A260" s="9" t="s">
        <v>281</v>
      </c>
      <c r="B260" s="10" t="s">
        <v>282</v>
      </c>
      <c r="C260" s="32">
        <v>5</v>
      </c>
      <c r="D260" s="32">
        <v>5</v>
      </c>
      <c r="E260" s="32">
        <v>5</v>
      </c>
      <c r="F260" s="7">
        <v>2057.4816000000001</v>
      </c>
      <c r="G260" s="7">
        <v>19914.831409999999</v>
      </c>
      <c r="H260" s="8">
        <v>19914.831409999999</v>
      </c>
    </row>
    <row r="261" spans="1:8" ht="105" x14ac:dyDescent="0.25">
      <c r="A261" s="9" t="s">
        <v>283</v>
      </c>
      <c r="B261" s="10" t="s">
        <v>284</v>
      </c>
      <c r="C261" s="32">
        <v>0</v>
      </c>
      <c r="D261" s="32">
        <v>2650</v>
      </c>
      <c r="E261" s="32">
        <v>2650</v>
      </c>
      <c r="F261" s="7">
        <v>0</v>
      </c>
      <c r="G261" s="7">
        <v>5852.5356700000002</v>
      </c>
      <c r="H261" s="8">
        <v>5852.5356700000002</v>
      </c>
    </row>
    <row r="262" spans="1:8" ht="45" x14ac:dyDescent="0.25">
      <c r="A262" s="9" t="s">
        <v>285</v>
      </c>
      <c r="B262" s="10" t="s">
        <v>273</v>
      </c>
      <c r="C262" s="32">
        <v>0</v>
      </c>
      <c r="D262" s="32">
        <v>28</v>
      </c>
      <c r="E262" s="32">
        <v>28</v>
      </c>
      <c r="F262" s="7">
        <v>0</v>
      </c>
      <c r="G262" s="7">
        <v>9075.6604100000004</v>
      </c>
      <c r="H262" s="8">
        <v>9075.6604100000004</v>
      </c>
    </row>
    <row r="263" spans="1:8" ht="45" x14ac:dyDescent="0.25">
      <c r="A263" s="9" t="s">
        <v>286</v>
      </c>
      <c r="B263" s="10" t="s">
        <v>287</v>
      </c>
      <c r="C263" s="32">
        <v>0</v>
      </c>
      <c r="D263" s="32">
        <v>440</v>
      </c>
      <c r="E263" s="32">
        <v>440</v>
      </c>
      <c r="F263" s="7">
        <v>0</v>
      </c>
      <c r="G263" s="7">
        <v>9959.0494299999991</v>
      </c>
      <c r="H263" s="8">
        <v>9959.0494299999991</v>
      </c>
    </row>
    <row r="264" spans="1:8" ht="30" x14ac:dyDescent="0.25">
      <c r="A264" s="9" t="s">
        <v>288</v>
      </c>
      <c r="B264" s="10" t="s">
        <v>289</v>
      </c>
      <c r="C264" s="32">
        <v>0</v>
      </c>
      <c r="D264" s="32">
        <v>28</v>
      </c>
      <c r="E264" s="32">
        <v>28</v>
      </c>
      <c r="F264" s="7">
        <v>0</v>
      </c>
      <c r="G264" s="7">
        <v>39121.707309999998</v>
      </c>
      <c r="H264" s="8">
        <v>39121.707309999998</v>
      </c>
    </row>
    <row r="265" spans="1:8" ht="75" x14ac:dyDescent="0.25">
      <c r="A265" s="9" t="s">
        <v>290</v>
      </c>
      <c r="B265" s="10" t="s">
        <v>291</v>
      </c>
      <c r="C265" s="32">
        <v>0</v>
      </c>
      <c r="D265" s="32">
        <v>24</v>
      </c>
      <c r="E265" s="32">
        <v>24</v>
      </c>
      <c r="F265" s="7">
        <v>0</v>
      </c>
      <c r="G265" s="7">
        <v>3065.0767700000001</v>
      </c>
      <c r="H265" s="8">
        <v>3065.0767700000001</v>
      </c>
    </row>
    <row r="266" spans="1:8" ht="60" x14ac:dyDescent="0.25">
      <c r="A266" s="9" t="s">
        <v>292</v>
      </c>
      <c r="B266" s="10" t="s">
        <v>119</v>
      </c>
      <c r="C266" s="32">
        <v>0</v>
      </c>
      <c r="D266" s="32">
        <v>10716</v>
      </c>
      <c r="E266" s="32">
        <v>10716</v>
      </c>
      <c r="F266" s="7">
        <v>0</v>
      </c>
      <c r="G266" s="7">
        <v>4930.9807499999997</v>
      </c>
      <c r="H266" s="8">
        <v>4930.9807499999997</v>
      </c>
    </row>
    <row r="267" spans="1:8" ht="45" x14ac:dyDescent="0.25">
      <c r="A267" s="9" t="s">
        <v>293</v>
      </c>
      <c r="B267" s="10" t="s">
        <v>119</v>
      </c>
      <c r="C267" s="32">
        <v>0</v>
      </c>
      <c r="D267" s="32">
        <v>2800</v>
      </c>
      <c r="E267" s="32">
        <v>2800</v>
      </c>
      <c r="F267" s="7">
        <v>0</v>
      </c>
      <c r="G267" s="7">
        <v>9322.0384900000008</v>
      </c>
      <c r="H267" s="8">
        <v>9322.0384900000008</v>
      </c>
    </row>
    <row r="268" spans="1:8" ht="45" x14ac:dyDescent="0.25">
      <c r="A268" s="9" t="s">
        <v>294</v>
      </c>
      <c r="B268" s="10" t="s">
        <v>119</v>
      </c>
      <c r="C268" s="32">
        <v>0</v>
      </c>
      <c r="D268" s="32">
        <v>1050</v>
      </c>
      <c r="E268" s="32">
        <v>1050</v>
      </c>
      <c r="F268" s="7">
        <v>0</v>
      </c>
      <c r="G268" s="7">
        <v>3512.0412500000002</v>
      </c>
      <c r="H268" s="8">
        <v>3512.0412500000002</v>
      </c>
    </row>
    <row r="269" spans="1:8" ht="45" x14ac:dyDescent="0.25">
      <c r="A269" s="9" t="s">
        <v>295</v>
      </c>
      <c r="B269" s="10" t="s">
        <v>296</v>
      </c>
      <c r="C269" s="32">
        <v>0</v>
      </c>
      <c r="D269" s="32">
        <v>20</v>
      </c>
      <c r="E269" s="32">
        <v>20</v>
      </c>
      <c r="F269" s="7">
        <v>0</v>
      </c>
      <c r="G269" s="7">
        <v>379.38265000000001</v>
      </c>
      <c r="H269" s="8">
        <v>379.38265000000001</v>
      </c>
    </row>
    <row r="270" spans="1:8" ht="45" x14ac:dyDescent="0.25">
      <c r="A270" s="9" t="s">
        <v>297</v>
      </c>
      <c r="B270" s="10" t="s">
        <v>298</v>
      </c>
      <c r="C270" s="32">
        <v>0</v>
      </c>
      <c r="D270" s="32">
        <v>500</v>
      </c>
      <c r="E270" s="32">
        <v>550</v>
      </c>
      <c r="F270" s="7">
        <v>0</v>
      </c>
      <c r="G270" s="7">
        <v>4385.5410199999997</v>
      </c>
      <c r="H270" s="8">
        <v>4385.5410199999997</v>
      </c>
    </row>
    <row r="271" spans="1:8" ht="60" x14ac:dyDescent="0.25">
      <c r="A271" s="9" t="s">
        <v>299</v>
      </c>
      <c r="B271" s="10" t="s">
        <v>273</v>
      </c>
      <c r="C271" s="32">
        <v>0</v>
      </c>
      <c r="D271" s="32">
        <v>511</v>
      </c>
      <c r="E271" s="32">
        <v>546</v>
      </c>
      <c r="F271" s="7">
        <v>0</v>
      </c>
      <c r="G271" s="7">
        <v>21905.344679999998</v>
      </c>
      <c r="H271" s="8">
        <v>21905.344679999998</v>
      </c>
    </row>
    <row r="272" spans="1:8" ht="45" x14ac:dyDescent="0.25">
      <c r="A272" s="9" t="s">
        <v>300</v>
      </c>
      <c r="B272" s="10" t="s">
        <v>301</v>
      </c>
      <c r="C272" s="32">
        <v>0</v>
      </c>
      <c r="D272" s="32">
        <v>31</v>
      </c>
      <c r="E272" s="32">
        <v>31</v>
      </c>
      <c r="F272" s="7">
        <v>0</v>
      </c>
      <c r="G272" s="7">
        <v>1079.3217</v>
      </c>
      <c r="H272" s="8">
        <v>1079.3217</v>
      </c>
    </row>
    <row r="273" spans="1:8" ht="60" x14ac:dyDescent="0.25">
      <c r="A273" s="9" t="s">
        <v>302</v>
      </c>
      <c r="B273" s="10" t="s">
        <v>303</v>
      </c>
      <c r="C273" s="32">
        <v>0</v>
      </c>
      <c r="D273" s="32">
        <v>80</v>
      </c>
      <c r="E273" s="32">
        <v>81</v>
      </c>
      <c r="F273" s="7">
        <v>0</v>
      </c>
      <c r="G273" s="7">
        <v>818.66977999999995</v>
      </c>
      <c r="H273" s="8">
        <v>818.66977999999995</v>
      </c>
    </row>
    <row r="274" spans="1:8" x14ac:dyDescent="0.25">
      <c r="A274" s="21" t="s">
        <v>60</v>
      </c>
      <c r="B274" s="22" t="s">
        <v>220</v>
      </c>
      <c r="C274" s="18" t="s">
        <v>220</v>
      </c>
      <c r="D274" s="18" t="s">
        <v>220</v>
      </c>
      <c r="E274" s="18" t="s">
        <v>220</v>
      </c>
      <c r="F274" s="22">
        <f>SUM(F220:F273)</f>
        <v>257967.74000264</v>
      </c>
      <c r="G274" s="22">
        <f t="shared" ref="G274:H274" si="13">SUM(G220:G273)</f>
        <v>423885.37834033213</v>
      </c>
      <c r="H274" s="22">
        <f t="shared" si="13"/>
        <v>420952.11834033224</v>
      </c>
    </row>
    <row r="275" spans="1:8" ht="15.75" customHeight="1" x14ac:dyDescent="0.25">
      <c r="A275" s="23" t="s">
        <v>337</v>
      </c>
      <c r="B275" s="23"/>
      <c r="C275" s="23"/>
      <c r="D275" s="23"/>
      <c r="E275" s="23"/>
      <c r="F275" s="23"/>
      <c r="G275" s="23"/>
      <c r="H275" s="23"/>
    </row>
    <row r="276" spans="1:8" x14ac:dyDescent="0.25">
      <c r="A276" s="9" t="s">
        <v>304</v>
      </c>
      <c r="B276" s="10" t="s">
        <v>75</v>
      </c>
      <c r="C276" s="32">
        <v>100</v>
      </c>
      <c r="D276" s="32">
        <v>100</v>
      </c>
      <c r="E276" s="32">
        <v>100</v>
      </c>
      <c r="F276" s="7">
        <v>4827.5</v>
      </c>
      <c r="G276" s="7">
        <v>3827.5</v>
      </c>
      <c r="H276" s="8">
        <v>3827.5</v>
      </c>
    </row>
    <row r="277" spans="1:8" x14ac:dyDescent="0.25">
      <c r="A277" s="9" t="s">
        <v>305</v>
      </c>
      <c r="B277" s="10" t="s">
        <v>117</v>
      </c>
      <c r="C277" s="32">
        <v>0</v>
      </c>
      <c r="D277" s="32">
        <v>8</v>
      </c>
      <c r="E277" s="32">
        <v>8</v>
      </c>
      <c r="F277" s="7">
        <v>0</v>
      </c>
      <c r="G277" s="7">
        <v>233.5</v>
      </c>
      <c r="H277" s="8">
        <v>233.5</v>
      </c>
    </row>
    <row r="278" spans="1:8" ht="30" x14ac:dyDescent="0.25">
      <c r="A278" s="9" t="s">
        <v>306</v>
      </c>
      <c r="B278" s="10" t="s">
        <v>342</v>
      </c>
      <c r="C278" s="31">
        <v>2475.1</v>
      </c>
      <c r="D278" s="31">
        <v>2475.1</v>
      </c>
      <c r="E278" s="31">
        <v>2475.1</v>
      </c>
      <c r="F278" s="7">
        <v>2317.3000000000002</v>
      </c>
      <c r="G278" s="7">
        <v>2317.3000000000002</v>
      </c>
      <c r="H278" s="8">
        <v>2317.3000000000002</v>
      </c>
    </row>
    <row r="279" spans="1:8" ht="30" x14ac:dyDescent="0.25">
      <c r="A279" s="9" t="s">
        <v>307</v>
      </c>
      <c r="B279" s="10" t="s">
        <v>308</v>
      </c>
      <c r="C279" s="32">
        <v>644</v>
      </c>
      <c r="D279" s="32">
        <v>845</v>
      </c>
      <c r="E279" s="32">
        <v>845</v>
      </c>
      <c r="F279" s="7">
        <v>283.60000000000002</v>
      </c>
      <c r="G279" s="7">
        <v>296.5</v>
      </c>
      <c r="H279" s="8">
        <v>296.5</v>
      </c>
    </row>
    <row r="280" spans="1:8" ht="45" x14ac:dyDescent="0.25">
      <c r="A280" s="9" t="s">
        <v>309</v>
      </c>
      <c r="B280" s="10" t="s">
        <v>310</v>
      </c>
      <c r="C280" s="32">
        <v>74</v>
      </c>
      <c r="D280" s="32">
        <v>74</v>
      </c>
      <c r="E280" s="32">
        <v>74</v>
      </c>
      <c r="F280" s="7">
        <v>60.6</v>
      </c>
      <c r="G280" s="7">
        <v>60.6</v>
      </c>
      <c r="H280" s="8">
        <v>60.6</v>
      </c>
    </row>
    <row r="281" spans="1:8" ht="45" x14ac:dyDescent="0.25">
      <c r="A281" s="9" t="s">
        <v>311</v>
      </c>
      <c r="B281" s="10" t="s">
        <v>310</v>
      </c>
      <c r="C281" s="32">
        <v>6</v>
      </c>
      <c r="D281" s="32">
        <v>4</v>
      </c>
      <c r="E281" s="32">
        <v>4</v>
      </c>
      <c r="F281" s="7">
        <v>17.600000000000001</v>
      </c>
      <c r="G281" s="7">
        <v>17.600000000000001</v>
      </c>
      <c r="H281" s="8">
        <v>17.600000000000001</v>
      </c>
    </row>
    <row r="282" spans="1:8" ht="30" x14ac:dyDescent="0.25">
      <c r="A282" s="9" t="s">
        <v>312</v>
      </c>
      <c r="B282" s="10" t="s">
        <v>308</v>
      </c>
      <c r="C282" s="32">
        <v>27</v>
      </c>
      <c r="D282" s="32">
        <v>23</v>
      </c>
      <c r="E282" s="32">
        <v>23</v>
      </c>
      <c r="F282" s="7">
        <v>153.4</v>
      </c>
      <c r="G282" s="7">
        <v>153.4</v>
      </c>
      <c r="H282" s="8">
        <v>153.4</v>
      </c>
    </row>
    <row r="283" spans="1:8" x14ac:dyDescent="0.25">
      <c r="A283" s="9" t="s">
        <v>313</v>
      </c>
      <c r="B283" s="10" t="s">
        <v>308</v>
      </c>
      <c r="C283" s="32">
        <v>130</v>
      </c>
      <c r="D283" s="7">
        <v>132.35</v>
      </c>
      <c r="E283" s="7">
        <v>132.35</v>
      </c>
      <c r="F283" s="7">
        <v>73.400000000000006</v>
      </c>
      <c r="G283" s="7">
        <v>74.7</v>
      </c>
      <c r="H283" s="8">
        <v>74.7</v>
      </c>
    </row>
    <row r="284" spans="1:8" ht="30" x14ac:dyDescent="0.25">
      <c r="A284" s="9" t="s">
        <v>314</v>
      </c>
      <c r="B284" s="10" t="s">
        <v>310</v>
      </c>
      <c r="C284" s="32">
        <v>1253731</v>
      </c>
      <c r="D284" s="32">
        <v>1253731</v>
      </c>
      <c r="E284" s="32">
        <v>1253731</v>
      </c>
      <c r="F284" s="7">
        <v>35320.5</v>
      </c>
      <c r="G284" s="7">
        <f>37476.7+3602</f>
        <v>41078.699999999997</v>
      </c>
      <c r="H284" s="8">
        <f>37476.7+3602</f>
        <v>41078.699999999997</v>
      </c>
    </row>
    <row r="285" spans="1:8" ht="60" x14ac:dyDescent="0.25">
      <c r="A285" s="9" t="s">
        <v>315</v>
      </c>
      <c r="B285" s="10" t="s">
        <v>310</v>
      </c>
      <c r="C285" s="32">
        <v>25</v>
      </c>
      <c r="D285" s="31">
        <v>78.900000000000006</v>
      </c>
      <c r="E285" s="31">
        <v>78.900000000000006</v>
      </c>
      <c r="F285" s="7">
        <v>120.7</v>
      </c>
      <c r="G285" s="7">
        <v>120.7</v>
      </c>
      <c r="H285" s="8">
        <v>120.7</v>
      </c>
    </row>
    <row r="286" spans="1:8" ht="30" x14ac:dyDescent="0.25">
      <c r="A286" s="9" t="s">
        <v>316</v>
      </c>
      <c r="B286" s="10" t="s">
        <v>310</v>
      </c>
      <c r="C286" s="32">
        <v>135</v>
      </c>
      <c r="D286" s="32">
        <v>335</v>
      </c>
      <c r="E286" s="32">
        <v>335</v>
      </c>
      <c r="F286" s="7">
        <v>3719.4</v>
      </c>
      <c r="G286" s="7">
        <v>3719.4</v>
      </c>
      <c r="H286" s="8">
        <v>3719.4</v>
      </c>
    </row>
    <row r="287" spans="1:8" ht="30" x14ac:dyDescent="0.25">
      <c r="A287" s="9" t="s">
        <v>317</v>
      </c>
      <c r="B287" s="10" t="s">
        <v>310</v>
      </c>
      <c r="C287" s="31">
        <v>70.2</v>
      </c>
      <c r="D287" s="31">
        <v>182.2</v>
      </c>
      <c r="E287" s="31">
        <v>182.2</v>
      </c>
      <c r="F287" s="7">
        <v>506.6</v>
      </c>
      <c r="G287" s="7">
        <v>506.6</v>
      </c>
      <c r="H287" s="8">
        <v>506.6</v>
      </c>
    </row>
    <row r="288" spans="1:8" ht="60" x14ac:dyDescent="0.25">
      <c r="A288" s="9" t="s">
        <v>318</v>
      </c>
      <c r="B288" s="10" t="s">
        <v>310</v>
      </c>
      <c r="C288" s="7">
        <v>159.25</v>
      </c>
      <c r="D288" s="7">
        <v>397.35</v>
      </c>
      <c r="E288" s="7">
        <v>397.35</v>
      </c>
      <c r="F288" s="7">
        <v>810.9</v>
      </c>
      <c r="G288" s="7">
        <v>810.9</v>
      </c>
      <c r="H288" s="8">
        <v>810.9</v>
      </c>
    </row>
    <row r="289" spans="1:8" x14ac:dyDescent="0.25">
      <c r="A289" s="9" t="s">
        <v>319</v>
      </c>
      <c r="B289" s="10" t="s">
        <v>310</v>
      </c>
      <c r="C289" s="7">
        <v>191.59</v>
      </c>
      <c r="D289" s="7">
        <v>204.39</v>
      </c>
      <c r="E289" s="7">
        <v>204.39</v>
      </c>
      <c r="F289" s="7">
        <v>1107.5999999999999</v>
      </c>
      <c r="G289" s="7">
        <v>1107.5999999999999</v>
      </c>
      <c r="H289" s="8">
        <v>1107.5999999999999</v>
      </c>
    </row>
    <row r="290" spans="1:8" x14ac:dyDescent="0.25">
      <c r="A290" s="9" t="s">
        <v>320</v>
      </c>
      <c r="B290" s="10" t="s">
        <v>310</v>
      </c>
      <c r="C290" s="7">
        <v>238.91</v>
      </c>
      <c r="D290" s="7">
        <v>219.21</v>
      </c>
      <c r="E290" s="7">
        <v>219.21</v>
      </c>
      <c r="F290" s="7">
        <v>1294.5999999999999</v>
      </c>
      <c r="G290" s="7">
        <v>1187.8</v>
      </c>
      <c r="H290" s="8">
        <v>1187.8</v>
      </c>
    </row>
    <row r="291" spans="1:8" x14ac:dyDescent="0.25">
      <c r="A291" s="9" t="s">
        <v>321</v>
      </c>
      <c r="B291" s="10" t="s">
        <v>310</v>
      </c>
      <c r="C291" s="31">
        <f>473.5+115+430.5+100+50.5</f>
        <v>1169.5</v>
      </c>
      <c r="D291" s="31">
        <f>441.5+139+438.1+100+50.5</f>
        <v>1169.0999999999999</v>
      </c>
      <c r="E291" s="31">
        <f>441.5+139+438.1+100+50.5</f>
        <v>1169.0999999999999</v>
      </c>
      <c r="F291" s="7">
        <f>360.1+123.2+586.9+107.2+38.4</f>
        <v>1215.8000000000002</v>
      </c>
      <c r="G291" s="7">
        <f>335.8+148.9+597.3+107.2+38.4</f>
        <v>1227.6000000000001</v>
      </c>
      <c r="H291" s="8">
        <f>335.8+148.9+597.3+107.2+38.4</f>
        <v>1227.6000000000001</v>
      </c>
    </row>
    <row r="292" spans="1:8" ht="60" x14ac:dyDescent="0.25">
      <c r="A292" s="9" t="s">
        <v>322</v>
      </c>
      <c r="B292" s="10" t="s">
        <v>310</v>
      </c>
      <c r="C292" s="31">
        <f>124.4+418.2</f>
        <v>542.6</v>
      </c>
      <c r="D292" s="31">
        <f>194.4+1298.2</f>
        <v>1492.6000000000001</v>
      </c>
      <c r="E292" s="31">
        <f>194.4+1298.2</f>
        <v>1492.6000000000001</v>
      </c>
      <c r="F292" s="7">
        <f>3195.2+492.7</f>
        <v>3687.8999999999996</v>
      </c>
      <c r="G292" s="7">
        <f>492.7+4256.8</f>
        <v>4749.5</v>
      </c>
      <c r="H292" s="8">
        <f>492.7+4256.8</f>
        <v>4749.5</v>
      </c>
    </row>
    <row r="293" spans="1:8" ht="45" x14ac:dyDescent="0.25">
      <c r="A293" s="9" t="s">
        <v>323</v>
      </c>
      <c r="B293" s="10" t="s">
        <v>117</v>
      </c>
      <c r="C293" s="32">
        <f>68+29</f>
        <v>97</v>
      </c>
      <c r="D293" s="32">
        <f>68+87</f>
        <v>155</v>
      </c>
      <c r="E293" s="32">
        <f>68+87</f>
        <v>155</v>
      </c>
      <c r="F293" s="7">
        <f>50.2+47.5</f>
        <v>97.7</v>
      </c>
      <c r="G293" s="7">
        <f>50.2+142.5</f>
        <v>192.7</v>
      </c>
      <c r="H293" s="8">
        <f>50.2+142.5</f>
        <v>192.7</v>
      </c>
    </row>
    <row r="294" spans="1:8" x14ac:dyDescent="0.25">
      <c r="A294" s="9" t="s">
        <v>324</v>
      </c>
      <c r="B294" s="10" t="s">
        <v>117</v>
      </c>
      <c r="C294" s="32">
        <f>57+15</f>
        <v>72</v>
      </c>
      <c r="D294" s="32">
        <f>C294</f>
        <v>72</v>
      </c>
      <c r="E294" s="32">
        <f>D294</f>
        <v>72</v>
      </c>
      <c r="F294" s="7">
        <f>180.5+69.9</f>
        <v>250.4</v>
      </c>
      <c r="G294" s="7">
        <f t="shared" ref="G294:H294" si="14">180.5+69.9</f>
        <v>250.4</v>
      </c>
      <c r="H294" s="8">
        <f t="shared" si="14"/>
        <v>250.4</v>
      </c>
    </row>
    <row r="295" spans="1:8" ht="30" x14ac:dyDescent="0.25">
      <c r="A295" s="9" t="s">
        <v>325</v>
      </c>
      <c r="B295" s="10" t="s">
        <v>310</v>
      </c>
      <c r="C295" s="32">
        <v>664</v>
      </c>
      <c r="D295" s="32">
        <v>745</v>
      </c>
      <c r="E295" s="32">
        <v>745</v>
      </c>
      <c r="F295" s="7">
        <v>133.5</v>
      </c>
      <c r="G295" s="7">
        <v>149.80000000000001</v>
      </c>
      <c r="H295" s="8">
        <v>149.80000000000001</v>
      </c>
    </row>
    <row r="296" spans="1:8" x14ac:dyDescent="0.25">
      <c r="A296" s="9" t="s">
        <v>326</v>
      </c>
      <c r="B296" s="10" t="s">
        <v>310</v>
      </c>
      <c r="C296" s="32">
        <v>1253731</v>
      </c>
      <c r="D296" s="31">
        <v>84.802999999999997</v>
      </c>
      <c r="E296" s="31">
        <v>84.802999999999997</v>
      </c>
      <c r="F296" s="7">
        <v>2310.3000000000002</v>
      </c>
      <c r="G296" s="7">
        <v>333</v>
      </c>
      <c r="H296" s="8">
        <v>333</v>
      </c>
    </row>
    <row r="297" spans="1:8" ht="60" x14ac:dyDescent="0.25">
      <c r="A297" s="9" t="s">
        <v>327</v>
      </c>
      <c r="B297" s="10" t="s">
        <v>75</v>
      </c>
      <c r="C297" s="32">
        <v>0</v>
      </c>
      <c r="D297" s="32">
        <v>2</v>
      </c>
      <c r="E297" s="32">
        <v>2</v>
      </c>
      <c r="F297" s="7">
        <v>0</v>
      </c>
      <c r="G297" s="7">
        <v>451.1</v>
      </c>
      <c r="H297" s="8">
        <v>451.1</v>
      </c>
    </row>
    <row r="298" spans="1:8" x14ac:dyDescent="0.25">
      <c r="A298" s="21" t="s">
        <v>60</v>
      </c>
      <c r="B298" s="22" t="s">
        <v>220</v>
      </c>
      <c r="C298" s="18" t="s">
        <v>220</v>
      </c>
      <c r="D298" s="18" t="s">
        <v>220</v>
      </c>
      <c r="E298" s="18" t="s">
        <v>220</v>
      </c>
      <c r="F298" s="22">
        <f>SUM(F276:F297)</f>
        <v>58309.3</v>
      </c>
      <c r="G298" s="22">
        <f>SUM(G276:G297)</f>
        <v>62866.899999999994</v>
      </c>
      <c r="H298" s="22">
        <f>SUM(H276:H297)</f>
        <v>62866.899999999994</v>
      </c>
    </row>
    <row r="299" spans="1:8" ht="15.75" customHeight="1" x14ac:dyDescent="0.25">
      <c r="A299" s="23" t="s">
        <v>328</v>
      </c>
      <c r="B299" s="23"/>
      <c r="C299" s="23"/>
      <c r="D299" s="23"/>
      <c r="E299" s="23"/>
      <c r="F299" s="23"/>
      <c r="G299" s="23"/>
      <c r="H299" s="23"/>
    </row>
    <row r="300" spans="1:8" ht="60" x14ac:dyDescent="0.25">
      <c r="A300" s="9" t="s">
        <v>329</v>
      </c>
      <c r="B300" s="10" t="s">
        <v>117</v>
      </c>
      <c r="C300" s="32">
        <v>962464</v>
      </c>
      <c r="D300" s="32">
        <v>1035812</v>
      </c>
      <c r="E300" s="32">
        <v>1035391</v>
      </c>
      <c r="F300" s="7">
        <v>137061.12</v>
      </c>
      <c r="G300" s="7">
        <v>151713.92000000001</v>
      </c>
      <c r="H300" s="8">
        <v>151713.92000000001</v>
      </c>
    </row>
    <row r="301" spans="1:8" ht="30" x14ac:dyDescent="0.25">
      <c r="A301" s="9" t="s">
        <v>330</v>
      </c>
      <c r="B301" s="10" t="s">
        <v>117</v>
      </c>
      <c r="C301" s="32">
        <v>194863</v>
      </c>
      <c r="D301" s="32">
        <v>237269</v>
      </c>
      <c r="E301" s="32">
        <v>237269</v>
      </c>
      <c r="F301" s="7">
        <v>12120.48</v>
      </c>
      <c r="G301" s="7">
        <v>14758.13</v>
      </c>
      <c r="H301" s="8">
        <v>14758.13</v>
      </c>
    </row>
    <row r="302" spans="1:8" x14ac:dyDescent="0.25">
      <c r="A302" s="21" t="s">
        <v>60</v>
      </c>
      <c r="B302" s="22" t="s">
        <v>220</v>
      </c>
      <c r="C302" s="18" t="s">
        <v>220</v>
      </c>
      <c r="D302" s="18" t="s">
        <v>220</v>
      </c>
      <c r="E302" s="18" t="s">
        <v>220</v>
      </c>
      <c r="F302" s="22">
        <f>SUM(F300:F301)</f>
        <v>149181.6</v>
      </c>
      <c r="G302" s="22">
        <f t="shared" ref="G302:H302" si="15">SUM(G300:G301)</f>
        <v>166472.05000000002</v>
      </c>
      <c r="H302" s="22">
        <f t="shared" si="15"/>
        <v>166472.05000000002</v>
      </c>
    </row>
    <row r="303" spans="1:8" x14ac:dyDescent="0.25">
      <c r="A303" s="23" t="s">
        <v>343</v>
      </c>
      <c r="B303" s="23"/>
      <c r="C303" s="23"/>
      <c r="D303" s="23"/>
      <c r="E303" s="23"/>
      <c r="F303" s="23"/>
      <c r="G303" s="23"/>
      <c r="H303" s="23"/>
    </row>
    <row r="304" spans="1:8" ht="30" x14ac:dyDescent="0.25">
      <c r="A304" s="9" t="s">
        <v>24</v>
      </c>
      <c r="B304" s="10" t="s">
        <v>67</v>
      </c>
      <c r="C304" s="32">
        <v>56760</v>
      </c>
      <c r="D304" s="32">
        <v>56760</v>
      </c>
      <c r="E304" s="32">
        <v>61638</v>
      </c>
      <c r="F304" s="7">
        <v>7036.1</v>
      </c>
      <c r="G304" s="7">
        <v>9245.7000000000007</v>
      </c>
      <c r="H304" s="12">
        <v>9245.7000000000007</v>
      </c>
    </row>
    <row r="305" spans="1:8" ht="60" x14ac:dyDescent="0.25">
      <c r="A305" s="9" t="s">
        <v>344</v>
      </c>
      <c r="B305" s="10" t="s">
        <v>345</v>
      </c>
      <c r="C305" s="32">
        <v>20</v>
      </c>
      <c r="D305" s="32">
        <v>26</v>
      </c>
      <c r="E305" s="32">
        <v>48</v>
      </c>
      <c r="F305" s="7">
        <v>4698</v>
      </c>
      <c r="G305" s="7">
        <v>5940</v>
      </c>
      <c r="H305" s="12">
        <v>5940</v>
      </c>
    </row>
    <row r="306" spans="1:8" ht="90" x14ac:dyDescent="0.25">
      <c r="A306" s="9" t="s">
        <v>346</v>
      </c>
      <c r="B306" s="10" t="s">
        <v>345</v>
      </c>
      <c r="C306" s="32">
        <v>52</v>
      </c>
      <c r="D306" s="32">
        <v>57</v>
      </c>
      <c r="E306" s="32">
        <v>58</v>
      </c>
      <c r="F306" s="7">
        <v>5819.1</v>
      </c>
      <c r="G306" s="7">
        <v>4558.7</v>
      </c>
      <c r="H306" s="12">
        <v>4558.7</v>
      </c>
    </row>
    <row r="307" spans="1:8" ht="30" x14ac:dyDescent="0.25">
      <c r="A307" s="9" t="s">
        <v>347</v>
      </c>
      <c r="B307" s="10" t="s">
        <v>345</v>
      </c>
      <c r="C307" s="32">
        <v>2</v>
      </c>
      <c r="D307" s="32">
        <v>2</v>
      </c>
      <c r="E307" s="32">
        <v>2</v>
      </c>
      <c r="F307" s="7">
        <v>1368.8</v>
      </c>
      <c r="G307" s="7">
        <v>1638.1</v>
      </c>
      <c r="H307" s="12">
        <v>1638.1</v>
      </c>
    </row>
    <row r="308" spans="1:8" x14ac:dyDescent="0.25">
      <c r="A308" s="21" t="s">
        <v>60</v>
      </c>
      <c r="B308" s="22" t="s">
        <v>220</v>
      </c>
      <c r="C308" s="18" t="s">
        <v>220</v>
      </c>
      <c r="D308" s="18" t="s">
        <v>220</v>
      </c>
      <c r="E308" s="18" t="s">
        <v>220</v>
      </c>
      <c r="F308" s="22">
        <f>F304+F305+F306+F307</f>
        <v>18922</v>
      </c>
      <c r="G308" s="22">
        <f t="shared" ref="G308:H308" si="16">G304+G305+G306+G307</f>
        <v>21382.5</v>
      </c>
      <c r="H308" s="22">
        <f t="shared" si="16"/>
        <v>21382.5</v>
      </c>
    </row>
  </sheetData>
  <mergeCells count="19">
    <mergeCell ref="A303:H303"/>
    <mergeCell ref="A275:H275"/>
    <mergeCell ref="A299:H299"/>
    <mergeCell ref="A199:H199"/>
    <mergeCell ref="A207:H207"/>
    <mergeCell ref="A219:H219"/>
    <mergeCell ref="F221:F223"/>
    <mergeCell ref="G221:G223"/>
    <mergeCell ref="H221:H223"/>
    <mergeCell ref="A93:H93"/>
    <mergeCell ref="A180:H180"/>
    <mergeCell ref="A190:H190"/>
    <mergeCell ref="A193:H193"/>
    <mergeCell ref="A196:H196"/>
    <mergeCell ref="A81:H81"/>
    <mergeCell ref="A1:H1"/>
    <mergeCell ref="A3:H3"/>
    <mergeCell ref="A35:H35"/>
    <mergeCell ref="A60:H60"/>
  </mergeCells>
  <pageMargins left="0.23622047244094491" right="0.23622047244094491" top="0.15748031496062992" bottom="0.19685039370078741" header="0.11811023622047245" footer="0.31496062992125984"/>
  <pageSetup paperSize="9" scale="73" fitToHeight="0" orientation="landscape" r:id="rId1"/>
  <rowBreaks count="2" manualBreakCount="2">
    <brk id="189" max="16383" man="1"/>
    <brk id="2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Barinova OV.</dc:creator>
  <cp:lastModifiedBy>kremenskaya IN.</cp:lastModifiedBy>
  <cp:lastPrinted>2020-05-29T11:39:02Z</cp:lastPrinted>
  <dcterms:created xsi:type="dcterms:W3CDTF">2018-04-18T07:29:30Z</dcterms:created>
  <dcterms:modified xsi:type="dcterms:W3CDTF">2020-05-29T11:39:05Z</dcterms:modified>
</cp:coreProperties>
</file>